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edicterovik/Desktop/"/>
    </mc:Choice>
  </mc:AlternateContent>
  <xr:revisionPtr revIDLastSave="0" documentId="8_{8894E0C8-403A-6742-AD24-DC8A10C0F5E7}" xr6:coauthVersionLast="47" xr6:coauthVersionMax="47" xr10:uidLastSave="{00000000-0000-0000-0000-000000000000}"/>
  <bookViews>
    <workbookView xWindow="860" yWindow="500" windowWidth="23780" windowHeight="12660" xr2:uid="{FEE7EF1D-3246-4D5A-AB63-F42B9172065F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M28" i="1" s="1"/>
  <c r="M17" i="1"/>
  <c r="M18" i="1"/>
  <c r="M19" i="1"/>
  <c r="M20" i="1"/>
  <c r="M21" i="1"/>
  <c r="M23" i="1"/>
  <c r="M24" i="1"/>
  <c r="M25" i="1"/>
  <c r="M26" i="1"/>
  <c r="M29" i="1"/>
  <c r="M30" i="1"/>
  <c r="M31" i="1"/>
  <c r="M32" i="1"/>
  <c r="M33" i="1"/>
  <c r="M34" i="1"/>
  <c r="M37" i="1"/>
  <c r="M38" i="1"/>
  <c r="M39" i="1"/>
  <c r="M40" i="1"/>
  <c r="M16" i="1"/>
  <c r="M6" i="1"/>
  <c r="M7" i="1"/>
  <c r="M8" i="1"/>
  <c r="M9" i="1"/>
  <c r="M10" i="1"/>
  <c r="M11" i="1"/>
  <c r="M12" i="1"/>
  <c r="M5" i="1"/>
  <c r="M13" i="1" s="1"/>
  <c r="L43" i="1"/>
  <c r="L13" i="1"/>
  <c r="K43" i="1"/>
  <c r="K13" i="1"/>
  <c r="E94" i="1"/>
  <c r="F37" i="1"/>
  <c r="F26" i="1"/>
  <c r="F25" i="1"/>
  <c r="E32" i="1"/>
  <c r="E16" i="1"/>
  <c r="E12" i="1"/>
  <c r="E6" i="1"/>
  <c r="L46" i="1" l="1"/>
  <c r="M43" i="1"/>
  <c r="M46" i="1" s="1"/>
  <c r="K46" i="1"/>
  <c r="F43" i="1"/>
  <c r="E120" i="1"/>
  <c r="F13" i="1"/>
  <c r="E112" i="1"/>
  <c r="E91" i="1"/>
  <c r="I20" i="1"/>
  <c r="E82" i="1"/>
  <c r="I40" i="1"/>
  <c r="I37" i="1"/>
  <c r="I23" i="1"/>
  <c r="I5" i="1"/>
  <c r="I13" i="1" s="1"/>
  <c r="F46" i="1" l="1"/>
  <c r="E85" i="1" s="1"/>
  <c r="I43" i="1"/>
  <c r="I46" i="1" s="1"/>
  <c r="E86" i="1" l="1"/>
  <c r="E95" i="1" s="1"/>
  <c r="H38" i="1"/>
  <c r="H43" i="1" s="1"/>
  <c r="D32" i="1"/>
  <c r="D37" i="1"/>
  <c r="C37" i="1"/>
  <c r="C32" i="1"/>
  <c r="D67" i="1"/>
  <c r="D57" i="1"/>
  <c r="H13" i="1"/>
  <c r="D13" i="1"/>
  <c r="C13" i="1"/>
  <c r="E13" i="1" l="1"/>
  <c r="C43" i="1"/>
  <c r="C46" i="1" s="1"/>
  <c r="D43" i="1"/>
  <c r="D46" i="1" s="1"/>
  <c r="E43" i="1"/>
  <c r="H46" i="1"/>
  <c r="E46" i="1" l="1"/>
  <c r="D60" i="1" s="1"/>
  <c r="D62" i="1" s="1"/>
  <c r="D69" i="1" s="1"/>
</calcChain>
</file>

<file path=xl/sharedStrings.xml><?xml version="1.0" encoding="utf-8"?>
<sst xmlns="http://schemas.openxmlformats.org/spreadsheetml/2006/main" count="130" uniqueCount="115">
  <si>
    <t>Inntekter</t>
  </si>
  <si>
    <t>Kontonr.</t>
  </si>
  <si>
    <t>Kontonavn</t>
  </si>
  <si>
    <t>Medlemskontingent</t>
  </si>
  <si>
    <t>1)</t>
  </si>
  <si>
    <t>Gaver og lignende</t>
  </si>
  <si>
    <t>Venstre-venn</t>
  </si>
  <si>
    <t>Andre inntekter</t>
  </si>
  <si>
    <t>Sum inntekter</t>
  </si>
  <si>
    <t>Utgifter</t>
  </si>
  <si>
    <t>Kontorrekvisita</t>
  </si>
  <si>
    <t>Aviser, bøker og lignende</t>
  </si>
  <si>
    <t>Møter, kurs og lignende</t>
  </si>
  <si>
    <t>Landskonferansen</t>
  </si>
  <si>
    <t>Fylkesårsmøtet</t>
  </si>
  <si>
    <t>Landsmøtet</t>
  </si>
  <si>
    <t>Fylkesstyret/AU</t>
  </si>
  <si>
    <t>Landsstyret</t>
  </si>
  <si>
    <t>Fylkestingsgruppa</t>
  </si>
  <si>
    <t>VO-samlinger / LPN</t>
  </si>
  <si>
    <t>Nominasjonsmøte</t>
  </si>
  <si>
    <t>Komiteers møter/reiser</t>
  </si>
  <si>
    <t>Valg</t>
  </si>
  <si>
    <t>Organisasjonsutvikling</t>
  </si>
  <si>
    <t>Annonsekostnader</t>
  </si>
  <si>
    <t>Facebook-annonser</t>
  </si>
  <si>
    <t>Diverse kostnader</t>
  </si>
  <si>
    <t>Regnskap og revisjon</t>
  </si>
  <si>
    <t>Tap på fordringer</t>
  </si>
  <si>
    <t>Renteinntekter</t>
  </si>
  <si>
    <t>Rentekostnad</t>
  </si>
  <si>
    <t>Annen finanskostnad</t>
  </si>
  <si>
    <t>Sum kostnader</t>
  </si>
  <si>
    <t>Overskudd/Underskudd (-)</t>
  </si>
  <si>
    <t>Balanse pr 31. desember 2019</t>
  </si>
  <si>
    <t>Eiendeler</t>
  </si>
  <si>
    <t>Utestående fordringer</t>
  </si>
  <si>
    <t>Kundefordringer</t>
  </si>
  <si>
    <t>2)</t>
  </si>
  <si>
    <t>Andre kortsiktige fordringer</t>
  </si>
  <si>
    <t>Bankkonto</t>
  </si>
  <si>
    <t>Plasseringskonto</t>
  </si>
  <si>
    <t>Vipps-konto (avsluttet)</t>
  </si>
  <si>
    <t>Sum eiendeler</t>
  </si>
  <si>
    <t>Egenkapital og gjeld</t>
  </si>
  <si>
    <t>Årsresultat</t>
  </si>
  <si>
    <t>Egenkapital 31/12-2018</t>
  </si>
  <si>
    <t>Sum EK 31/12-2019</t>
  </si>
  <si>
    <t>Avsetninger for forpliktelser</t>
  </si>
  <si>
    <t>3)</t>
  </si>
  <si>
    <t>Leverandørgjeld</t>
  </si>
  <si>
    <t>4)</t>
  </si>
  <si>
    <t>Kortsiktig gjeld</t>
  </si>
  <si>
    <t>Sum gjeld/avsetninger</t>
  </si>
  <si>
    <t>Sum EK og gjeld</t>
  </si>
  <si>
    <t>1.</t>
  </si>
  <si>
    <t>2.</t>
  </si>
  <si>
    <t>3.</t>
  </si>
  <si>
    <t>INNLANDET VENSTRE</t>
  </si>
  <si>
    <t>Res 19 Oppland</t>
  </si>
  <si>
    <t>Res 19 Hedmark</t>
  </si>
  <si>
    <t>Noter til budsjettet:</t>
  </si>
  <si>
    <t>Frikjøp personalressurser</t>
  </si>
  <si>
    <t>Resultat 2020/04</t>
  </si>
  <si>
    <t>Bank 1506 09 93596</t>
  </si>
  <si>
    <t>SUM EIENDELER</t>
  </si>
  <si>
    <t>Egenkapital</t>
  </si>
  <si>
    <t>Lokallagskasse Nordre Land</t>
  </si>
  <si>
    <t>Lokallagskasse Dovre</t>
  </si>
  <si>
    <t>Årets resultat</t>
  </si>
  <si>
    <t>SUM EGENKAPITAL</t>
  </si>
  <si>
    <t>SUM FORPLIKTELSER</t>
  </si>
  <si>
    <t>SUM GJELD OG EGENKAPITAL</t>
  </si>
  <si>
    <t>SUM GJELD</t>
  </si>
  <si>
    <t>Inventar</t>
  </si>
  <si>
    <t>Lokallagskasse Engerdal</t>
  </si>
  <si>
    <t>Lokallagskasse Åmot</t>
  </si>
  <si>
    <t>Venstres Hovedorganisasjon</t>
  </si>
  <si>
    <t>Elverum Venstre</t>
  </si>
  <si>
    <t>Dette er lokallagskasser som har stått på stengte konti. Ikke alle lag er operative.</t>
  </si>
  <si>
    <t>Statlig partistøtte</t>
  </si>
  <si>
    <t>Fylkeskommunal partistøtte</t>
  </si>
  <si>
    <t>Leie lokaler</t>
  </si>
  <si>
    <t>Se spesifikasjon i eget vedlegg</t>
  </si>
  <si>
    <t>Refundert reisekostnader til nominasjonsmøtet (2020)</t>
  </si>
  <si>
    <t>Med fysiske møter vil budsjettet sprekke.</t>
  </si>
  <si>
    <t>Budsjett 2022</t>
  </si>
  <si>
    <t>Grupperessurs Innlandet fylke</t>
  </si>
  <si>
    <t>Støtte til Innlandet Unge Venstre</t>
  </si>
  <si>
    <t>Støtte Venstre sentralt / VO</t>
  </si>
  <si>
    <t>Løten Venstre</t>
  </si>
  <si>
    <t>Gjøvik og omegn UV</t>
  </si>
  <si>
    <t>Nord-Østerdal UV</t>
  </si>
  <si>
    <t>RESULTAT 2022</t>
  </si>
  <si>
    <t>Resultat 2021</t>
  </si>
  <si>
    <t>Resultat 2022</t>
  </si>
  <si>
    <t>BALANSE pr 31. desember 2022</t>
  </si>
  <si>
    <t>Påløpte kostnader</t>
  </si>
  <si>
    <t>Søndre Land Venstre</t>
  </si>
  <si>
    <t>Lillehammer Venstre</t>
  </si>
  <si>
    <t>Kongsvinger Venstre</t>
  </si>
  <si>
    <t>Hamar Venstre</t>
  </si>
  <si>
    <t>Alvdal Venstre</t>
  </si>
  <si>
    <t>Gjøvik og Toten Venstre</t>
  </si>
  <si>
    <t>Hamar og omegn Unge Venstre</t>
  </si>
  <si>
    <t>Kongsvinger og Glåmdalen UV</t>
  </si>
  <si>
    <t>Hadeland Unge Venstre</t>
  </si>
  <si>
    <t>Elverum Spisested og Catering</t>
  </si>
  <si>
    <t>4.</t>
  </si>
  <si>
    <t>Støtte til Innlandet Unge Venstre, vedtatt på årsmøtet 2022,</t>
  </si>
  <si>
    <t>utbetalt først i 2023</t>
  </si>
  <si>
    <t>Budsjett 2023</t>
  </si>
  <si>
    <t>Herav grupperessurs kr 861.705</t>
  </si>
  <si>
    <t>Herav grupperessurs</t>
  </si>
  <si>
    <t>Partibudsjett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</si>
</sst>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 &quot;* #,##0.00_ ;_ &quot;kr &quot;* \-#,##0.00_ ;_ &quot;kr &quot;* \-??_ ;_ @_ "/>
  </numFmts>
  <fonts count="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0" xfId="0" applyAlignment="1">
      <alignment horizontal="center"/>
    </xf>
    <xf numFmtId="164" fontId="1" fillId="0" borderId="0" xfId="1" applyFill="1" applyBorder="1" applyAlignment="1" applyProtection="1"/>
    <xf numFmtId="164" fontId="0" fillId="0" borderId="0" xfId="0" applyNumberFormat="1"/>
    <xf numFmtId="0" fontId="0" fillId="0" borderId="1" xfId="0" applyBorder="1"/>
    <xf numFmtId="0" fontId="4" fillId="0" borderId="1" xfId="0" applyFont="1" applyBorder="1"/>
    <xf numFmtId="164" fontId="4" fillId="0" borderId="1" xfId="1" applyFont="1" applyFill="1" applyBorder="1" applyAlignment="1" applyProtection="1"/>
    <xf numFmtId="0" fontId="4" fillId="0" borderId="2" xfId="0" applyFont="1" applyBorder="1"/>
    <xf numFmtId="164" fontId="4" fillId="0" borderId="2" xfId="1" applyFont="1" applyFill="1" applyBorder="1" applyAlignment="1" applyProtection="1"/>
    <xf numFmtId="164" fontId="1" fillId="0" borderId="1" xfId="1" applyFill="1" applyBorder="1" applyAlignment="1" applyProtection="1"/>
    <xf numFmtId="164" fontId="1" fillId="0" borderId="3" xfId="1" applyFill="1" applyBorder="1" applyAlignment="1" applyProtection="1"/>
    <xf numFmtId="164" fontId="1" fillId="0" borderId="4" xfId="1" applyFill="1" applyBorder="1" applyAlignment="1" applyProtection="1"/>
    <xf numFmtId="0" fontId="0" fillId="0" borderId="4" xfId="0" applyBorder="1"/>
    <xf numFmtId="0" fontId="0" fillId="0" borderId="3" xfId="0" applyBorder="1"/>
    <xf numFmtId="164" fontId="1" fillId="0" borderId="5" xfId="1" applyFill="1" applyBorder="1" applyAlignment="1" applyProtection="1"/>
    <xf numFmtId="0" fontId="4" fillId="0" borderId="0" xfId="0" applyFont="1"/>
    <xf numFmtId="164" fontId="4" fillId="0" borderId="0" xfId="1" applyFont="1" applyFill="1" applyBorder="1" applyAlignment="1" applyProtection="1"/>
    <xf numFmtId="0" fontId="4" fillId="0" borderId="4" xfId="0" applyFont="1" applyBorder="1"/>
    <xf numFmtId="164" fontId="4" fillId="0" borderId="4" xfId="1" applyFont="1" applyFill="1" applyBorder="1" applyAlignment="1" applyProtection="1"/>
    <xf numFmtId="164" fontId="5" fillId="0" borderId="0" xfId="1" applyFont="1" applyFill="1" applyBorder="1" applyAlignment="1" applyProtection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ED82-9AF3-4AD5-ADF0-21B6215CA5F1}">
  <sheetPr>
    <pageSetUpPr fitToPage="1"/>
  </sheetPr>
  <dimension ref="A1:M124"/>
  <sheetViews>
    <sheetView tabSelected="1" zoomScaleNormal="100" workbookViewId="0">
      <selection activeCell="M22" sqref="M22"/>
    </sheetView>
  </sheetViews>
  <sheetFormatPr baseColWidth="10" defaultColWidth="9.1640625" defaultRowHeight="15" x14ac:dyDescent="0.2"/>
  <cols>
    <col min="1" max="1" width="6.33203125" customWidth="1"/>
    <col min="2" max="2" width="29.83203125" customWidth="1"/>
    <col min="3" max="4" width="16" hidden="1" customWidth="1"/>
    <col min="5" max="6" width="16" customWidth="1"/>
    <col min="7" max="7" width="6" customWidth="1"/>
    <col min="8" max="8" width="16" customWidth="1"/>
    <col min="9" max="9" width="16" hidden="1" customWidth="1"/>
    <col min="10" max="10" width="4" customWidth="1"/>
    <col min="11" max="13" width="16" customWidth="1"/>
    <col min="257" max="257" width="6.33203125" customWidth="1"/>
    <col min="258" max="258" width="29.83203125" customWidth="1"/>
    <col min="259" max="259" width="16" customWidth="1"/>
    <col min="260" max="260" width="0" hidden="1" customWidth="1"/>
    <col min="261" max="262" width="16" customWidth="1"/>
    <col min="263" max="263" width="8.5" customWidth="1"/>
    <col min="264" max="264" width="16" customWidth="1"/>
    <col min="265" max="266" width="12" bestFit="1" customWidth="1"/>
    <col min="513" max="513" width="6.33203125" customWidth="1"/>
    <col min="514" max="514" width="29.83203125" customWidth="1"/>
    <col min="515" max="515" width="16" customWidth="1"/>
    <col min="516" max="516" width="0" hidden="1" customWidth="1"/>
    <col min="517" max="518" width="16" customWidth="1"/>
    <col min="519" max="519" width="8.5" customWidth="1"/>
    <col min="520" max="520" width="16" customWidth="1"/>
    <col min="521" max="522" width="12" bestFit="1" customWidth="1"/>
    <col min="769" max="769" width="6.33203125" customWidth="1"/>
    <col min="770" max="770" width="29.83203125" customWidth="1"/>
    <col min="771" max="771" width="16" customWidth="1"/>
    <col min="772" max="772" width="0" hidden="1" customWidth="1"/>
    <col min="773" max="774" width="16" customWidth="1"/>
    <col min="775" max="775" width="8.5" customWidth="1"/>
    <col min="776" max="776" width="16" customWidth="1"/>
    <col min="777" max="778" width="12" bestFit="1" customWidth="1"/>
    <col min="1025" max="1025" width="6.33203125" customWidth="1"/>
    <col min="1026" max="1026" width="29.83203125" customWidth="1"/>
    <col min="1027" max="1027" width="16" customWidth="1"/>
    <col min="1028" max="1028" width="0" hidden="1" customWidth="1"/>
    <col min="1029" max="1030" width="16" customWidth="1"/>
    <col min="1031" max="1031" width="8.5" customWidth="1"/>
    <col min="1032" max="1032" width="16" customWidth="1"/>
    <col min="1033" max="1034" width="12" bestFit="1" customWidth="1"/>
    <col min="1281" max="1281" width="6.33203125" customWidth="1"/>
    <col min="1282" max="1282" width="29.83203125" customWidth="1"/>
    <col min="1283" max="1283" width="16" customWidth="1"/>
    <col min="1284" max="1284" width="0" hidden="1" customWidth="1"/>
    <col min="1285" max="1286" width="16" customWidth="1"/>
    <col min="1287" max="1287" width="8.5" customWidth="1"/>
    <col min="1288" max="1288" width="16" customWidth="1"/>
    <col min="1289" max="1290" width="12" bestFit="1" customWidth="1"/>
    <col min="1537" max="1537" width="6.33203125" customWidth="1"/>
    <col min="1538" max="1538" width="29.83203125" customWidth="1"/>
    <col min="1539" max="1539" width="16" customWidth="1"/>
    <col min="1540" max="1540" width="0" hidden="1" customWidth="1"/>
    <col min="1541" max="1542" width="16" customWidth="1"/>
    <col min="1543" max="1543" width="8.5" customWidth="1"/>
    <col min="1544" max="1544" width="16" customWidth="1"/>
    <col min="1545" max="1546" width="12" bestFit="1" customWidth="1"/>
    <col min="1793" max="1793" width="6.33203125" customWidth="1"/>
    <col min="1794" max="1794" width="29.83203125" customWidth="1"/>
    <col min="1795" max="1795" width="16" customWidth="1"/>
    <col min="1796" max="1796" width="0" hidden="1" customWidth="1"/>
    <col min="1797" max="1798" width="16" customWidth="1"/>
    <col min="1799" max="1799" width="8.5" customWidth="1"/>
    <col min="1800" max="1800" width="16" customWidth="1"/>
    <col min="1801" max="1802" width="12" bestFit="1" customWidth="1"/>
    <col min="2049" max="2049" width="6.33203125" customWidth="1"/>
    <col min="2050" max="2050" width="29.83203125" customWidth="1"/>
    <col min="2051" max="2051" width="16" customWidth="1"/>
    <col min="2052" max="2052" width="0" hidden="1" customWidth="1"/>
    <col min="2053" max="2054" width="16" customWidth="1"/>
    <col min="2055" max="2055" width="8.5" customWidth="1"/>
    <col min="2056" max="2056" width="16" customWidth="1"/>
    <col min="2057" max="2058" width="12" bestFit="1" customWidth="1"/>
    <col min="2305" max="2305" width="6.33203125" customWidth="1"/>
    <col min="2306" max="2306" width="29.83203125" customWidth="1"/>
    <col min="2307" max="2307" width="16" customWidth="1"/>
    <col min="2308" max="2308" width="0" hidden="1" customWidth="1"/>
    <col min="2309" max="2310" width="16" customWidth="1"/>
    <col min="2311" max="2311" width="8.5" customWidth="1"/>
    <col min="2312" max="2312" width="16" customWidth="1"/>
    <col min="2313" max="2314" width="12" bestFit="1" customWidth="1"/>
    <col min="2561" max="2561" width="6.33203125" customWidth="1"/>
    <col min="2562" max="2562" width="29.83203125" customWidth="1"/>
    <col min="2563" max="2563" width="16" customWidth="1"/>
    <col min="2564" max="2564" width="0" hidden="1" customWidth="1"/>
    <col min="2565" max="2566" width="16" customWidth="1"/>
    <col min="2567" max="2567" width="8.5" customWidth="1"/>
    <col min="2568" max="2568" width="16" customWidth="1"/>
    <col min="2569" max="2570" width="12" bestFit="1" customWidth="1"/>
    <col min="2817" max="2817" width="6.33203125" customWidth="1"/>
    <col min="2818" max="2818" width="29.83203125" customWidth="1"/>
    <col min="2819" max="2819" width="16" customWidth="1"/>
    <col min="2820" max="2820" width="0" hidden="1" customWidth="1"/>
    <col min="2821" max="2822" width="16" customWidth="1"/>
    <col min="2823" max="2823" width="8.5" customWidth="1"/>
    <col min="2824" max="2824" width="16" customWidth="1"/>
    <col min="2825" max="2826" width="12" bestFit="1" customWidth="1"/>
    <col min="3073" max="3073" width="6.33203125" customWidth="1"/>
    <col min="3074" max="3074" width="29.83203125" customWidth="1"/>
    <col min="3075" max="3075" width="16" customWidth="1"/>
    <col min="3076" max="3076" width="0" hidden="1" customWidth="1"/>
    <col min="3077" max="3078" width="16" customWidth="1"/>
    <col min="3079" max="3079" width="8.5" customWidth="1"/>
    <col min="3080" max="3080" width="16" customWidth="1"/>
    <col min="3081" max="3082" width="12" bestFit="1" customWidth="1"/>
    <col min="3329" max="3329" width="6.33203125" customWidth="1"/>
    <col min="3330" max="3330" width="29.83203125" customWidth="1"/>
    <col min="3331" max="3331" width="16" customWidth="1"/>
    <col min="3332" max="3332" width="0" hidden="1" customWidth="1"/>
    <col min="3333" max="3334" width="16" customWidth="1"/>
    <col min="3335" max="3335" width="8.5" customWidth="1"/>
    <col min="3336" max="3336" width="16" customWidth="1"/>
    <col min="3337" max="3338" width="12" bestFit="1" customWidth="1"/>
    <col min="3585" max="3585" width="6.33203125" customWidth="1"/>
    <col min="3586" max="3586" width="29.83203125" customWidth="1"/>
    <col min="3587" max="3587" width="16" customWidth="1"/>
    <col min="3588" max="3588" width="0" hidden="1" customWidth="1"/>
    <col min="3589" max="3590" width="16" customWidth="1"/>
    <col min="3591" max="3591" width="8.5" customWidth="1"/>
    <col min="3592" max="3592" width="16" customWidth="1"/>
    <col min="3593" max="3594" width="12" bestFit="1" customWidth="1"/>
    <col min="3841" max="3841" width="6.33203125" customWidth="1"/>
    <col min="3842" max="3842" width="29.83203125" customWidth="1"/>
    <col min="3843" max="3843" width="16" customWidth="1"/>
    <col min="3844" max="3844" width="0" hidden="1" customWidth="1"/>
    <col min="3845" max="3846" width="16" customWidth="1"/>
    <col min="3847" max="3847" width="8.5" customWidth="1"/>
    <col min="3848" max="3848" width="16" customWidth="1"/>
    <col min="3849" max="3850" width="12" bestFit="1" customWidth="1"/>
    <col min="4097" max="4097" width="6.33203125" customWidth="1"/>
    <col min="4098" max="4098" width="29.83203125" customWidth="1"/>
    <col min="4099" max="4099" width="16" customWidth="1"/>
    <col min="4100" max="4100" width="0" hidden="1" customWidth="1"/>
    <col min="4101" max="4102" width="16" customWidth="1"/>
    <col min="4103" max="4103" width="8.5" customWidth="1"/>
    <col min="4104" max="4104" width="16" customWidth="1"/>
    <col min="4105" max="4106" width="12" bestFit="1" customWidth="1"/>
    <col min="4353" max="4353" width="6.33203125" customWidth="1"/>
    <col min="4354" max="4354" width="29.83203125" customWidth="1"/>
    <col min="4355" max="4355" width="16" customWidth="1"/>
    <col min="4356" max="4356" width="0" hidden="1" customWidth="1"/>
    <col min="4357" max="4358" width="16" customWidth="1"/>
    <col min="4359" max="4359" width="8.5" customWidth="1"/>
    <col min="4360" max="4360" width="16" customWidth="1"/>
    <col min="4361" max="4362" width="12" bestFit="1" customWidth="1"/>
    <col min="4609" max="4609" width="6.33203125" customWidth="1"/>
    <col min="4610" max="4610" width="29.83203125" customWidth="1"/>
    <col min="4611" max="4611" width="16" customWidth="1"/>
    <col min="4612" max="4612" width="0" hidden="1" customWidth="1"/>
    <col min="4613" max="4614" width="16" customWidth="1"/>
    <col min="4615" max="4615" width="8.5" customWidth="1"/>
    <col min="4616" max="4616" width="16" customWidth="1"/>
    <col min="4617" max="4618" width="12" bestFit="1" customWidth="1"/>
    <col min="4865" max="4865" width="6.33203125" customWidth="1"/>
    <col min="4866" max="4866" width="29.83203125" customWidth="1"/>
    <col min="4867" max="4867" width="16" customWidth="1"/>
    <col min="4868" max="4868" width="0" hidden="1" customWidth="1"/>
    <col min="4869" max="4870" width="16" customWidth="1"/>
    <col min="4871" max="4871" width="8.5" customWidth="1"/>
    <col min="4872" max="4872" width="16" customWidth="1"/>
    <col min="4873" max="4874" width="12" bestFit="1" customWidth="1"/>
    <col min="5121" max="5121" width="6.33203125" customWidth="1"/>
    <col min="5122" max="5122" width="29.83203125" customWidth="1"/>
    <col min="5123" max="5123" width="16" customWidth="1"/>
    <col min="5124" max="5124" width="0" hidden="1" customWidth="1"/>
    <col min="5125" max="5126" width="16" customWidth="1"/>
    <col min="5127" max="5127" width="8.5" customWidth="1"/>
    <col min="5128" max="5128" width="16" customWidth="1"/>
    <col min="5129" max="5130" width="12" bestFit="1" customWidth="1"/>
    <col min="5377" max="5377" width="6.33203125" customWidth="1"/>
    <col min="5378" max="5378" width="29.83203125" customWidth="1"/>
    <col min="5379" max="5379" width="16" customWidth="1"/>
    <col min="5380" max="5380" width="0" hidden="1" customWidth="1"/>
    <col min="5381" max="5382" width="16" customWidth="1"/>
    <col min="5383" max="5383" width="8.5" customWidth="1"/>
    <col min="5384" max="5384" width="16" customWidth="1"/>
    <col min="5385" max="5386" width="12" bestFit="1" customWidth="1"/>
    <col min="5633" max="5633" width="6.33203125" customWidth="1"/>
    <col min="5634" max="5634" width="29.83203125" customWidth="1"/>
    <col min="5635" max="5635" width="16" customWidth="1"/>
    <col min="5636" max="5636" width="0" hidden="1" customWidth="1"/>
    <col min="5637" max="5638" width="16" customWidth="1"/>
    <col min="5639" max="5639" width="8.5" customWidth="1"/>
    <col min="5640" max="5640" width="16" customWidth="1"/>
    <col min="5641" max="5642" width="12" bestFit="1" customWidth="1"/>
    <col min="5889" max="5889" width="6.33203125" customWidth="1"/>
    <col min="5890" max="5890" width="29.83203125" customWidth="1"/>
    <col min="5891" max="5891" width="16" customWidth="1"/>
    <col min="5892" max="5892" width="0" hidden="1" customWidth="1"/>
    <col min="5893" max="5894" width="16" customWidth="1"/>
    <col min="5895" max="5895" width="8.5" customWidth="1"/>
    <col min="5896" max="5896" width="16" customWidth="1"/>
    <col min="5897" max="5898" width="12" bestFit="1" customWidth="1"/>
    <col min="6145" max="6145" width="6.33203125" customWidth="1"/>
    <col min="6146" max="6146" width="29.83203125" customWidth="1"/>
    <col min="6147" max="6147" width="16" customWidth="1"/>
    <col min="6148" max="6148" width="0" hidden="1" customWidth="1"/>
    <col min="6149" max="6150" width="16" customWidth="1"/>
    <col min="6151" max="6151" width="8.5" customWidth="1"/>
    <col min="6152" max="6152" width="16" customWidth="1"/>
    <col min="6153" max="6154" width="12" bestFit="1" customWidth="1"/>
    <col min="6401" max="6401" width="6.33203125" customWidth="1"/>
    <col min="6402" max="6402" width="29.83203125" customWidth="1"/>
    <col min="6403" max="6403" width="16" customWidth="1"/>
    <col min="6404" max="6404" width="0" hidden="1" customWidth="1"/>
    <col min="6405" max="6406" width="16" customWidth="1"/>
    <col min="6407" max="6407" width="8.5" customWidth="1"/>
    <col min="6408" max="6408" width="16" customWidth="1"/>
    <col min="6409" max="6410" width="12" bestFit="1" customWidth="1"/>
    <col min="6657" max="6657" width="6.33203125" customWidth="1"/>
    <col min="6658" max="6658" width="29.83203125" customWidth="1"/>
    <col min="6659" max="6659" width="16" customWidth="1"/>
    <col min="6660" max="6660" width="0" hidden="1" customWidth="1"/>
    <col min="6661" max="6662" width="16" customWidth="1"/>
    <col min="6663" max="6663" width="8.5" customWidth="1"/>
    <col min="6664" max="6664" width="16" customWidth="1"/>
    <col min="6665" max="6666" width="12" bestFit="1" customWidth="1"/>
    <col min="6913" max="6913" width="6.33203125" customWidth="1"/>
    <col min="6914" max="6914" width="29.83203125" customWidth="1"/>
    <col min="6915" max="6915" width="16" customWidth="1"/>
    <col min="6916" max="6916" width="0" hidden="1" customWidth="1"/>
    <col min="6917" max="6918" width="16" customWidth="1"/>
    <col min="6919" max="6919" width="8.5" customWidth="1"/>
    <col min="6920" max="6920" width="16" customWidth="1"/>
    <col min="6921" max="6922" width="12" bestFit="1" customWidth="1"/>
    <col min="7169" max="7169" width="6.33203125" customWidth="1"/>
    <col min="7170" max="7170" width="29.83203125" customWidth="1"/>
    <col min="7171" max="7171" width="16" customWidth="1"/>
    <col min="7172" max="7172" width="0" hidden="1" customWidth="1"/>
    <col min="7173" max="7174" width="16" customWidth="1"/>
    <col min="7175" max="7175" width="8.5" customWidth="1"/>
    <col min="7176" max="7176" width="16" customWidth="1"/>
    <col min="7177" max="7178" width="12" bestFit="1" customWidth="1"/>
    <col min="7425" max="7425" width="6.33203125" customWidth="1"/>
    <col min="7426" max="7426" width="29.83203125" customWidth="1"/>
    <col min="7427" max="7427" width="16" customWidth="1"/>
    <col min="7428" max="7428" width="0" hidden="1" customWidth="1"/>
    <col min="7429" max="7430" width="16" customWidth="1"/>
    <col min="7431" max="7431" width="8.5" customWidth="1"/>
    <col min="7432" max="7432" width="16" customWidth="1"/>
    <col min="7433" max="7434" width="12" bestFit="1" customWidth="1"/>
    <col min="7681" max="7681" width="6.33203125" customWidth="1"/>
    <col min="7682" max="7682" width="29.83203125" customWidth="1"/>
    <col min="7683" max="7683" width="16" customWidth="1"/>
    <col min="7684" max="7684" width="0" hidden="1" customWidth="1"/>
    <col min="7685" max="7686" width="16" customWidth="1"/>
    <col min="7687" max="7687" width="8.5" customWidth="1"/>
    <col min="7688" max="7688" width="16" customWidth="1"/>
    <col min="7689" max="7690" width="12" bestFit="1" customWidth="1"/>
    <col min="7937" max="7937" width="6.33203125" customWidth="1"/>
    <col min="7938" max="7938" width="29.83203125" customWidth="1"/>
    <col min="7939" max="7939" width="16" customWidth="1"/>
    <col min="7940" max="7940" width="0" hidden="1" customWidth="1"/>
    <col min="7941" max="7942" width="16" customWidth="1"/>
    <col min="7943" max="7943" width="8.5" customWidth="1"/>
    <col min="7944" max="7944" width="16" customWidth="1"/>
    <col min="7945" max="7946" width="12" bestFit="1" customWidth="1"/>
    <col min="8193" max="8193" width="6.33203125" customWidth="1"/>
    <col min="8194" max="8194" width="29.83203125" customWidth="1"/>
    <col min="8195" max="8195" width="16" customWidth="1"/>
    <col min="8196" max="8196" width="0" hidden="1" customWidth="1"/>
    <col min="8197" max="8198" width="16" customWidth="1"/>
    <col min="8199" max="8199" width="8.5" customWidth="1"/>
    <col min="8200" max="8200" width="16" customWidth="1"/>
    <col min="8201" max="8202" width="12" bestFit="1" customWidth="1"/>
    <col min="8449" max="8449" width="6.33203125" customWidth="1"/>
    <col min="8450" max="8450" width="29.83203125" customWidth="1"/>
    <col min="8451" max="8451" width="16" customWidth="1"/>
    <col min="8452" max="8452" width="0" hidden="1" customWidth="1"/>
    <col min="8453" max="8454" width="16" customWidth="1"/>
    <col min="8455" max="8455" width="8.5" customWidth="1"/>
    <col min="8456" max="8456" width="16" customWidth="1"/>
    <col min="8457" max="8458" width="12" bestFit="1" customWidth="1"/>
    <col min="8705" max="8705" width="6.33203125" customWidth="1"/>
    <col min="8706" max="8706" width="29.83203125" customWidth="1"/>
    <col min="8707" max="8707" width="16" customWidth="1"/>
    <col min="8708" max="8708" width="0" hidden="1" customWidth="1"/>
    <col min="8709" max="8710" width="16" customWidth="1"/>
    <col min="8711" max="8711" width="8.5" customWidth="1"/>
    <col min="8712" max="8712" width="16" customWidth="1"/>
    <col min="8713" max="8714" width="12" bestFit="1" customWidth="1"/>
    <col min="8961" max="8961" width="6.33203125" customWidth="1"/>
    <col min="8962" max="8962" width="29.83203125" customWidth="1"/>
    <col min="8963" max="8963" width="16" customWidth="1"/>
    <col min="8964" max="8964" width="0" hidden="1" customWidth="1"/>
    <col min="8965" max="8966" width="16" customWidth="1"/>
    <col min="8967" max="8967" width="8.5" customWidth="1"/>
    <col min="8968" max="8968" width="16" customWidth="1"/>
    <col min="8969" max="8970" width="12" bestFit="1" customWidth="1"/>
    <col min="9217" max="9217" width="6.33203125" customWidth="1"/>
    <col min="9218" max="9218" width="29.83203125" customWidth="1"/>
    <col min="9219" max="9219" width="16" customWidth="1"/>
    <col min="9220" max="9220" width="0" hidden="1" customWidth="1"/>
    <col min="9221" max="9222" width="16" customWidth="1"/>
    <col min="9223" max="9223" width="8.5" customWidth="1"/>
    <col min="9224" max="9224" width="16" customWidth="1"/>
    <col min="9225" max="9226" width="12" bestFit="1" customWidth="1"/>
    <col min="9473" max="9473" width="6.33203125" customWidth="1"/>
    <col min="9474" max="9474" width="29.83203125" customWidth="1"/>
    <col min="9475" max="9475" width="16" customWidth="1"/>
    <col min="9476" max="9476" width="0" hidden="1" customWidth="1"/>
    <col min="9477" max="9478" width="16" customWidth="1"/>
    <col min="9479" max="9479" width="8.5" customWidth="1"/>
    <col min="9480" max="9480" width="16" customWidth="1"/>
    <col min="9481" max="9482" width="12" bestFit="1" customWidth="1"/>
    <col min="9729" max="9729" width="6.33203125" customWidth="1"/>
    <col min="9730" max="9730" width="29.83203125" customWidth="1"/>
    <col min="9731" max="9731" width="16" customWidth="1"/>
    <col min="9732" max="9732" width="0" hidden="1" customWidth="1"/>
    <col min="9733" max="9734" width="16" customWidth="1"/>
    <col min="9735" max="9735" width="8.5" customWidth="1"/>
    <col min="9736" max="9736" width="16" customWidth="1"/>
    <col min="9737" max="9738" width="12" bestFit="1" customWidth="1"/>
    <col min="9985" max="9985" width="6.33203125" customWidth="1"/>
    <col min="9986" max="9986" width="29.83203125" customWidth="1"/>
    <col min="9987" max="9987" width="16" customWidth="1"/>
    <col min="9988" max="9988" width="0" hidden="1" customWidth="1"/>
    <col min="9989" max="9990" width="16" customWidth="1"/>
    <col min="9991" max="9991" width="8.5" customWidth="1"/>
    <col min="9992" max="9992" width="16" customWidth="1"/>
    <col min="9993" max="9994" width="12" bestFit="1" customWidth="1"/>
    <col min="10241" max="10241" width="6.33203125" customWidth="1"/>
    <col min="10242" max="10242" width="29.83203125" customWidth="1"/>
    <col min="10243" max="10243" width="16" customWidth="1"/>
    <col min="10244" max="10244" width="0" hidden="1" customWidth="1"/>
    <col min="10245" max="10246" width="16" customWidth="1"/>
    <col min="10247" max="10247" width="8.5" customWidth="1"/>
    <col min="10248" max="10248" width="16" customWidth="1"/>
    <col min="10249" max="10250" width="12" bestFit="1" customWidth="1"/>
    <col min="10497" max="10497" width="6.33203125" customWidth="1"/>
    <col min="10498" max="10498" width="29.83203125" customWidth="1"/>
    <col min="10499" max="10499" width="16" customWidth="1"/>
    <col min="10500" max="10500" width="0" hidden="1" customWidth="1"/>
    <col min="10501" max="10502" width="16" customWidth="1"/>
    <col min="10503" max="10503" width="8.5" customWidth="1"/>
    <col min="10504" max="10504" width="16" customWidth="1"/>
    <col min="10505" max="10506" width="12" bestFit="1" customWidth="1"/>
    <col min="10753" max="10753" width="6.33203125" customWidth="1"/>
    <col min="10754" max="10754" width="29.83203125" customWidth="1"/>
    <col min="10755" max="10755" width="16" customWidth="1"/>
    <col min="10756" max="10756" width="0" hidden="1" customWidth="1"/>
    <col min="10757" max="10758" width="16" customWidth="1"/>
    <col min="10759" max="10759" width="8.5" customWidth="1"/>
    <col min="10760" max="10760" width="16" customWidth="1"/>
    <col min="10761" max="10762" width="12" bestFit="1" customWidth="1"/>
    <col min="11009" max="11009" width="6.33203125" customWidth="1"/>
    <col min="11010" max="11010" width="29.83203125" customWidth="1"/>
    <col min="11011" max="11011" width="16" customWidth="1"/>
    <col min="11012" max="11012" width="0" hidden="1" customWidth="1"/>
    <col min="11013" max="11014" width="16" customWidth="1"/>
    <col min="11015" max="11015" width="8.5" customWidth="1"/>
    <col min="11016" max="11016" width="16" customWidth="1"/>
    <col min="11017" max="11018" width="12" bestFit="1" customWidth="1"/>
    <col min="11265" max="11265" width="6.33203125" customWidth="1"/>
    <col min="11266" max="11266" width="29.83203125" customWidth="1"/>
    <col min="11267" max="11267" width="16" customWidth="1"/>
    <col min="11268" max="11268" width="0" hidden="1" customWidth="1"/>
    <col min="11269" max="11270" width="16" customWidth="1"/>
    <col min="11271" max="11271" width="8.5" customWidth="1"/>
    <col min="11272" max="11272" width="16" customWidth="1"/>
    <col min="11273" max="11274" width="12" bestFit="1" customWidth="1"/>
    <col min="11521" max="11521" width="6.33203125" customWidth="1"/>
    <col min="11522" max="11522" width="29.83203125" customWidth="1"/>
    <col min="11523" max="11523" width="16" customWidth="1"/>
    <col min="11524" max="11524" width="0" hidden="1" customWidth="1"/>
    <col min="11525" max="11526" width="16" customWidth="1"/>
    <col min="11527" max="11527" width="8.5" customWidth="1"/>
    <col min="11528" max="11528" width="16" customWidth="1"/>
    <col min="11529" max="11530" width="12" bestFit="1" customWidth="1"/>
    <col min="11777" max="11777" width="6.33203125" customWidth="1"/>
    <col min="11778" max="11778" width="29.83203125" customWidth="1"/>
    <col min="11779" max="11779" width="16" customWidth="1"/>
    <col min="11780" max="11780" width="0" hidden="1" customWidth="1"/>
    <col min="11781" max="11782" width="16" customWidth="1"/>
    <col min="11783" max="11783" width="8.5" customWidth="1"/>
    <col min="11784" max="11784" width="16" customWidth="1"/>
    <col min="11785" max="11786" width="12" bestFit="1" customWidth="1"/>
    <col min="12033" max="12033" width="6.33203125" customWidth="1"/>
    <col min="12034" max="12034" width="29.83203125" customWidth="1"/>
    <col min="12035" max="12035" width="16" customWidth="1"/>
    <col min="12036" max="12036" width="0" hidden="1" customWidth="1"/>
    <col min="12037" max="12038" width="16" customWidth="1"/>
    <col min="12039" max="12039" width="8.5" customWidth="1"/>
    <col min="12040" max="12040" width="16" customWidth="1"/>
    <col min="12041" max="12042" width="12" bestFit="1" customWidth="1"/>
    <col min="12289" max="12289" width="6.33203125" customWidth="1"/>
    <col min="12290" max="12290" width="29.83203125" customWidth="1"/>
    <col min="12291" max="12291" width="16" customWidth="1"/>
    <col min="12292" max="12292" width="0" hidden="1" customWidth="1"/>
    <col min="12293" max="12294" width="16" customWidth="1"/>
    <col min="12295" max="12295" width="8.5" customWidth="1"/>
    <col min="12296" max="12296" width="16" customWidth="1"/>
    <col min="12297" max="12298" width="12" bestFit="1" customWidth="1"/>
    <col min="12545" max="12545" width="6.33203125" customWidth="1"/>
    <col min="12546" max="12546" width="29.83203125" customWidth="1"/>
    <col min="12547" max="12547" width="16" customWidth="1"/>
    <col min="12548" max="12548" width="0" hidden="1" customWidth="1"/>
    <col min="12549" max="12550" width="16" customWidth="1"/>
    <col min="12551" max="12551" width="8.5" customWidth="1"/>
    <col min="12552" max="12552" width="16" customWidth="1"/>
    <col min="12553" max="12554" width="12" bestFit="1" customWidth="1"/>
    <col min="12801" max="12801" width="6.33203125" customWidth="1"/>
    <col min="12802" max="12802" width="29.83203125" customWidth="1"/>
    <col min="12803" max="12803" width="16" customWidth="1"/>
    <col min="12804" max="12804" width="0" hidden="1" customWidth="1"/>
    <col min="12805" max="12806" width="16" customWidth="1"/>
    <col min="12807" max="12807" width="8.5" customWidth="1"/>
    <col min="12808" max="12808" width="16" customWidth="1"/>
    <col min="12809" max="12810" width="12" bestFit="1" customWidth="1"/>
    <col min="13057" max="13057" width="6.33203125" customWidth="1"/>
    <col min="13058" max="13058" width="29.83203125" customWidth="1"/>
    <col min="13059" max="13059" width="16" customWidth="1"/>
    <col min="13060" max="13060" width="0" hidden="1" customWidth="1"/>
    <col min="13061" max="13062" width="16" customWidth="1"/>
    <col min="13063" max="13063" width="8.5" customWidth="1"/>
    <col min="13064" max="13064" width="16" customWidth="1"/>
    <col min="13065" max="13066" width="12" bestFit="1" customWidth="1"/>
    <col min="13313" max="13313" width="6.33203125" customWidth="1"/>
    <col min="13314" max="13314" width="29.83203125" customWidth="1"/>
    <col min="13315" max="13315" width="16" customWidth="1"/>
    <col min="13316" max="13316" width="0" hidden="1" customWidth="1"/>
    <col min="13317" max="13318" width="16" customWidth="1"/>
    <col min="13319" max="13319" width="8.5" customWidth="1"/>
    <col min="13320" max="13320" width="16" customWidth="1"/>
    <col min="13321" max="13322" width="12" bestFit="1" customWidth="1"/>
    <col min="13569" max="13569" width="6.33203125" customWidth="1"/>
    <col min="13570" max="13570" width="29.83203125" customWidth="1"/>
    <col min="13571" max="13571" width="16" customWidth="1"/>
    <col min="13572" max="13572" width="0" hidden="1" customWidth="1"/>
    <col min="13573" max="13574" width="16" customWidth="1"/>
    <col min="13575" max="13575" width="8.5" customWidth="1"/>
    <col min="13576" max="13576" width="16" customWidth="1"/>
    <col min="13577" max="13578" width="12" bestFit="1" customWidth="1"/>
    <col min="13825" max="13825" width="6.33203125" customWidth="1"/>
    <col min="13826" max="13826" width="29.83203125" customWidth="1"/>
    <col min="13827" max="13827" width="16" customWidth="1"/>
    <col min="13828" max="13828" width="0" hidden="1" customWidth="1"/>
    <col min="13829" max="13830" width="16" customWidth="1"/>
    <col min="13831" max="13831" width="8.5" customWidth="1"/>
    <col min="13832" max="13832" width="16" customWidth="1"/>
    <col min="13833" max="13834" width="12" bestFit="1" customWidth="1"/>
    <col min="14081" max="14081" width="6.33203125" customWidth="1"/>
    <col min="14082" max="14082" width="29.83203125" customWidth="1"/>
    <col min="14083" max="14083" width="16" customWidth="1"/>
    <col min="14084" max="14084" width="0" hidden="1" customWidth="1"/>
    <col min="14085" max="14086" width="16" customWidth="1"/>
    <col min="14087" max="14087" width="8.5" customWidth="1"/>
    <col min="14088" max="14088" width="16" customWidth="1"/>
    <col min="14089" max="14090" width="12" bestFit="1" customWidth="1"/>
    <col min="14337" max="14337" width="6.33203125" customWidth="1"/>
    <col min="14338" max="14338" width="29.83203125" customWidth="1"/>
    <col min="14339" max="14339" width="16" customWidth="1"/>
    <col min="14340" max="14340" width="0" hidden="1" customWidth="1"/>
    <col min="14341" max="14342" width="16" customWidth="1"/>
    <col min="14343" max="14343" width="8.5" customWidth="1"/>
    <col min="14344" max="14344" width="16" customWidth="1"/>
    <col min="14345" max="14346" width="12" bestFit="1" customWidth="1"/>
    <col min="14593" max="14593" width="6.33203125" customWidth="1"/>
    <col min="14594" max="14594" width="29.83203125" customWidth="1"/>
    <col min="14595" max="14595" width="16" customWidth="1"/>
    <col min="14596" max="14596" width="0" hidden="1" customWidth="1"/>
    <col min="14597" max="14598" width="16" customWidth="1"/>
    <col min="14599" max="14599" width="8.5" customWidth="1"/>
    <col min="14600" max="14600" width="16" customWidth="1"/>
    <col min="14601" max="14602" width="12" bestFit="1" customWidth="1"/>
    <col min="14849" max="14849" width="6.33203125" customWidth="1"/>
    <col min="14850" max="14850" width="29.83203125" customWidth="1"/>
    <col min="14851" max="14851" width="16" customWidth="1"/>
    <col min="14852" max="14852" width="0" hidden="1" customWidth="1"/>
    <col min="14853" max="14854" width="16" customWidth="1"/>
    <col min="14855" max="14855" width="8.5" customWidth="1"/>
    <col min="14856" max="14856" width="16" customWidth="1"/>
    <col min="14857" max="14858" width="12" bestFit="1" customWidth="1"/>
    <col min="15105" max="15105" width="6.33203125" customWidth="1"/>
    <col min="15106" max="15106" width="29.83203125" customWidth="1"/>
    <col min="15107" max="15107" width="16" customWidth="1"/>
    <col min="15108" max="15108" width="0" hidden="1" customWidth="1"/>
    <col min="15109" max="15110" width="16" customWidth="1"/>
    <col min="15111" max="15111" width="8.5" customWidth="1"/>
    <col min="15112" max="15112" width="16" customWidth="1"/>
    <col min="15113" max="15114" width="12" bestFit="1" customWidth="1"/>
    <col min="15361" max="15361" width="6.33203125" customWidth="1"/>
    <col min="15362" max="15362" width="29.83203125" customWidth="1"/>
    <col min="15363" max="15363" width="16" customWidth="1"/>
    <col min="15364" max="15364" width="0" hidden="1" customWidth="1"/>
    <col min="15365" max="15366" width="16" customWidth="1"/>
    <col min="15367" max="15367" width="8.5" customWidth="1"/>
    <col min="15368" max="15368" width="16" customWidth="1"/>
    <col min="15369" max="15370" width="12" bestFit="1" customWidth="1"/>
    <col min="15617" max="15617" width="6.33203125" customWidth="1"/>
    <col min="15618" max="15618" width="29.83203125" customWidth="1"/>
    <col min="15619" max="15619" width="16" customWidth="1"/>
    <col min="15620" max="15620" width="0" hidden="1" customWidth="1"/>
    <col min="15621" max="15622" width="16" customWidth="1"/>
    <col min="15623" max="15623" width="8.5" customWidth="1"/>
    <col min="15624" max="15624" width="16" customWidth="1"/>
    <col min="15625" max="15626" width="12" bestFit="1" customWidth="1"/>
    <col min="15873" max="15873" width="6.33203125" customWidth="1"/>
    <col min="15874" max="15874" width="29.83203125" customWidth="1"/>
    <col min="15875" max="15875" width="16" customWidth="1"/>
    <col min="15876" max="15876" width="0" hidden="1" customWidth="1"/>
    <col min="15877" max="15878" width="16" customWidth="1"/>
    <col min="15879" max="15879" width="8.5" customWidth="1"/>
    <col min="15880" max="15880" width="16" customWidth="1"/>
    <col min="15881" max="15882" width="12" bestFit="1" customWidth="1"/>
    <col min="16129" max="16129" width="6.33203125" customWidth="1"/>
    <col min="16130" max="16130" width="29.83203125" customWidth="1"/>
    <col min="16131" max="16131" width="16" customWidth="1"/>
    <col min="16132" max="16132" width="0" hidden="1" customWidth="1"/>
    <col min="16133" max="16134" width="16" customWidth="1"/>
    <col min="16135" max="16135" width="8.5" customWidth="1"/>
    <col min="16136" max="16136" width="16" customWidth="1"/>
    <col min="16137" max="16138" width="12" bestFit="1" customWidth="1"/>
  </cols>
  <sheetData>
    <row r="1" spans="1:13" ht="19" x14ac:dyDescent="0.25">
      <c r="A1" s="1" t="s">
        <v>93</v>
      </c>
      <c r="E1" s="1" t="s">
        <v>58</v>
      </c>
    </row>
    <row r="3" spans="1:13" ht="19" x14ac:dyDescent="0.25">
      <c r="A3" s="2" t="s">
        <v>0</v>
      </c>
    </row>
    <row r="4" spans="1:13" x14ac:dyDescent="0.2">
      <c r="A4" s="3" t="s">
        <v>1</v>
      </c>
      <c r="B4" s="3" t="s">
        <v>2</v>
      </c>
      <c r="C4" s="3" t="s">
        <v>59</v>
      </c>
      <c r="D4" s="3" t="s">
        <v>60</v>
      </c>
      <c r="E4" s="3" t="s">
        <v>94</v>
      </c>
      <c r="F4" s="3" t="s">
        <v>95</v>
      </c>
      <c r="H4" s="3" t="s">
        <v>86</v>
      </c>
      <c r="I4" s="3" t="s">
        <v>63</v>
      </c>
      <c r="K4" s="3" t="s">
        <v>111</v>
      </c>
      <c r="L4" s="3" t="s">
        <v>113</v>
      </c>
      <c r="M4" s="3" t="s">
        <v>114</v>
      </c>
    </row>
    <row r="5" spans="1:13" x14ac:dyDescent="0.2">
      <c r="A5" s="4">
        <v>3400</v>
      </c>
      <c r="B5" t="s">
        <v>80</v>
      </c>
      <c r="C5" s="5">
        <v>311622.8</v>
      </c>
      <c r="D5" s="5">
        <v>453172.32</v>
      </c>
      <c r="E5" s="5">
        <v>162876.45000000001</v>
      </c>
      <c r="F5" s="5">
        <v>162980.1</v>
      </c>
      <c r="H5" s="5">
        <v>160000</v>
      </c>
      <c r="I5" s="5">
        <f>157823.7+595239.5</f>
        <v>753063.2</v>
      </c>
      <c r="K5" s="5">
        <v>160000</v>
      </c>
      <c r="L5" s="5"/>
      <c r="M5" s="5">
        <f>+K5-L5</f>
        <v>160000</v>
      </c>
    </row>
    <row r="6" spans="1:13" x14ac:dyDescent="0.2">
      <c r="A6" s="4">
        <v>3401</v>
      </c>
      <c r="B6" t="s">
        <v>81</v>
      </c>
      <c r="C6" s="5"/>
      <c r="D6" s="5"/>
      <c r="E6" s="5">
        <f>539908.65-E7</f>
        <v>194109.65000000002</v>
      </c>
      <c r="F6" s="5">
        <v>194662.45</v>
      </c>
      <c r="H6" s="5">
        <v>190000</v>
      </c>
      <c r="I6" s="5"/>
      <c r="K6" s="5">
        <v>190000</v>
      </c>
      <c r="L6" s="5"/>
      <c r="M6" s="5">
        <f t="shared" ref="M6:M12" si="0">+K6-L6</f>
        <v>190000</v>
      </c>
    </row>
    <row r="7" spans="1:13" x14ac:dyDescent="0.2">
      <c r="A7" s="4">
        <v>3402</v>
      </c>
      <c r="B7" t="s">
        <v>87</v>
      </c>
      <c r="C7" s="5"/>
      <c r="D7" s="5"/>
      <c r="E7" s="5">
        <v>345799</v>
      </c>
      <c r="F7" s="5">
        <v>363607</v>
      </c>
      <c r="H7" s="5">
        <v>345000</v>
      </c>
      <c r="I7" s="5"/>
      <c r="K7" s="5">
        <v>345000</v>
      </c>
      <c r="L7" s="5">
        <v>345000</v>
      </c>
      <c r="M7" s="5">
        <f t="shared" si="0"/>
        <v>0</v>
      </c>
    </row>
    <row r="8" spans="1:13" x14ac:dyDescent="0.2">
      <c r="A8" s="4">
        <v>3600</v>
      </c>
      <c r="B8" t="s">
        <v>3</v>
      </c>
      <c r="C8" s="5">
        <v>11975</v>
      </c>
      <c r="D8" s="5">
        <v>0</v>
      </c>
      <c r="E8" s="5">
        <v>26875</v>
      </c>
      <c r="F8" s="5">
        <v>26725</v>
      </c>
      <c r="H8" s="5">
        <v>26000</v>
      </c>
      <c r="I8" s="5">
        <v>0</v>
      </c>
      <c r="K8" s="5">
        <v>28000</v>
      </c>
      <c r="L8" s="5"/>
      <c r="M8" s="5">
        <f t="shared" si="0"/>
        <v>28000</v>
      </c>
    </row>
    <row r="9" spans="1:13" x14ac:dyDescent="0.2">
      <c r="A9" s="4">
        <v>3800</v>
      </c>
      <c r="B9" t="s">
        <v>89</v>
      </c>
      <c r="C9" s="5">
        <v>52160</v>
      </c>
      <c r="D9" s="5">
        <v>9900</v>
      </c>
      <c r="E9" s="5">
        <v>80700</v>
      </c>
      <c r="F9" s="5">
        <v>14400</v>
      </c>
      <c r="H9" s="5">
        <v>15000</v>
      </c>
      <c r="I9" s="5">
        <v>21700</v>
      </c>
      <c r="J9" s="6"/>
      <c r="K9" s="5">
        <v>15000</v>
      </c>
      <c r="L9" s="5"/>
      <c r="M9" s="5">
        <f t="shared" si="0"/>
        <v>15000</v>
      </c>
    </row>
    <row r="10" spans="1:13" hidden="1" x14ac:dyDescent="0.2">
      <c r="A10" s="4">
        <v>3403</v>
      </c>
      <c r="B10" t="s">
        <v>5</v>
      </c>
      <c r="C10" s="5"/>
      <c r="D10" s="5"/>
      <c r="E10" s="5"/>
      <c r="F10" s="5"/>
      <c r="H10" s="5"/>
      <c r="I10" s="5"/>
      <c r="K10" s="5"/>
      <c r="L10" s="5"/>
      <c r="M10" s="5">
        <f t="shared" si="0"/>
        <v>0</v>
      </c>
    </row>
    <row r="11" spans="1:13" x14ac:dyDescent="0.2">
      <c r="A11" s="4">
        <v>3700</v>
      </c>
      <c r="B11" t="s">
        <v>6</v>
      </c>
      <c r="C11" s="5">
        <v>11700</v>
      </c>
      <c r="D11" s="5"/>
      <c r="E11" s="5">
        <v>10100</v>
      </c>
      <c r="F11" s="5">
        <v>11100</v>
      </c>
      <c r="H11" s="5">
        <v>20000</v>
      </c>
      <c r="I11" s="5">
        <v>4100</v>
      </c>
      <c r="K11" s="5">
        <v>20000</v>
      </c>
      <c r="L11" s="5"/>
      <c r="M11" s="5">
        <f t="shared" si="0"/>
        <v>20000</v>
      </c>
    </row>
    <row r="12" spans="1:13" x14ac:dyDescent="0.2">
      <c r="A12" s="4">
        <v>3405</v>
      </c>
      <c r="B12" t="s">
        <v>7</v>
      </c>
      <c r="C12" s="5">
        <v>0</v>
      </c>
      <c r="D12" s="5">
        <v>16692</v>
      </c>
      <c r="E12" s="17">
        <f>7315.86</f>
        <v>7315.86</v>
      </c>
      <c r="F12" s="17">
        <v>1206</v>
      </c>
      <c r="G12" s="6"/>
      <c r="H12" s="5">
        <v>10000</v>
      </c>
      <c r="I12" s="5">
        <v>0</v>
      </c>
      <c r="K12" s="5">
        <v>50000</v>
      </c>
      <c r="L12" s="5"/>
      <c r="M12" s="5">
        <f t="shared" si="0"/>
        <v>50000</v>
      </c>
    </row>
    <row r="13" spans="1:13" x14ac:dyDescent="0.2">
      <c r="A13" s="7"/>
      <c r="B13" s="8" t="s">
        <v>8</v>
      </c>
      <c r="C13" s="9">
        <f>SUM(C5:C12)</f>
        <v>387457.8</v>
      </c>
      <c r="D13" s="9">
        <f>SUM(D5:D12)</f>
        <v>479764.32</v>
      </c>
      <c r="E13" s="9">
        <f>SUM(E5:E12)</f>
        <v>827775.96000000008</v>
      </c>
      <c r="F13" s="9">
        <f>SUM(F5:F12)</f>
        <v>774680.55</v>
      </c>
      <c r="H13" s="9">
        <f>SUM(H5:H12)</f>
        <v>766000</v>
      </c>
      <c r="I13" s="9">
        <f>SUM(I5:I12)</f>
        <v>778863.2</v>
      </c>
      <c r="K13" s="9">
        <f>SUM(K5:K12)</f>
        <v>808000</v>
      </c>
      <c r="L13" s="9">
        <f>SUM(L5:L12)</f>
        <v>345000</v>
      </c>
      <c r="M13" s="9">
        <f>SUM(M5:M12)</f>
        <v>463000</v>
      </c>
    </row>
    <row r="14" spans="1:13" x14ac:dyDescent="0.2">
      <c r="C14" s="5"/>
      <c r="D14" s="5"/>
      <c r="E14" s="5"/>
      <c r="F14" s="5"/>
    </row>
    <row r="15" spans="1:13" ht="19" x14ac:dyDescent="0.25">
      <c r="A15" s="2" t="s">
        <v>9</v>
      </c>
      <c r="C15" s="5"/>
      <c r="D15" s="5"/>
      <c r="E15" s="5"/>
      <c r="F15" s="5"/>
    </row>
    <row r="16" spans="1:13" x14ac:dyDescent="0.2">
      <c r="A16" s="4">
        <v>5000</v>
      </c>
      <c r="B16" t="s">
        <v>62</v>
      </c>
      <c r="C16" s="5">
        <v>47656.25</v>
      </c>
      <c r="D16" s="5">
        <v>223014.16</v>
      </c>
      <c r="E16" s="5">
        <f>119192.58+1802.21+27994.32-41991.48</f>
        <v>106997.63</v>
      </c>
      <c r="F16" s="5">
        <v>153514.01999999999</v>
      </c>
      <c r="H16" s="5">
        <v>345000</v>
      </c>
      <c r="I16" s="5">
        <v>0</v>
      </c>
      <c r="K16" s="5">
        <v>345000</v>
      </c>
      <c r="L16" s="5">
        <v>345000</v>
      </c>
      <c r="M16" s="5">
        <f t="shared" ref="M16:M40" si="1">+K16-L16</f>
        <v>0</v>
      </c>
    </row>
    <row r="17" spans="1:13" x14ac:dyDescent="0.2">
      <c r="A17" s="4">
        <v>6300</v>
      </c>
      <c r="B17" t="s">
        <v>82</v>
      </c>
      <c r="C17" s="5"/>
      <c r="D17" s="5"/>
      <c r="E17" s="5">
        <v>4105</v>
      </c>
      <c r="F17" s="5">
        <v>7136</v>
      </c>
      <c r="H17" s="5">
        <v>7136</v>
      </c>
      <c r="I17" s="5"/>
      <c r="K17" s="5">
        <v>7000</v>
      </c>
      <c r="L17" s="5">
        <v>7000</v>
      </c>
      <c r="M17" s="5">
        <f t="shared" si="1"/>
        <v>0</v>
      </c>
    </row>
    <row r="18" spans="1:13" x14ac:dyDescent="0.2">
      <c r="A18" s="4">
        <v>6540</v>
      </c>
      <c r="B18" t="s">
        <v>74</v>
      </c>
      <c r="C18" s="5"/>
      <c r="D18" s="5"/>
      <c r="E18" s="5">
        <v>0</v>
      </c>
      <c r="F18" s="5">
        <v>695</v>
      </c>
      <c r="H18" s="5">
        <v>0</v>
      </c>
      <c r="I18" s="5"/>
      <c r="K18" s="5">
        <v>0</v>
      </c>
      <c r="L18" s="5">
        <v>0</v>
      </c>
      <c r="M18" s="5">
        <f t="shared" si="1"/>
        <v>0</v>
      </c>
    </row>
    <row r="19" spans="1:13" x14ac:dyDescent="0.2">
      <c r="A19" s="4">
        <v>6800</v>
      </c>
      <c r="B19" t="s">
        <v>10</v>
      </c>
      <c r="C19" s="5"/>
      <c r="D19" s="5"/>
      <c r="E19" s="5">
        <v>0</v>
      </c>
      <c r="F19" s="5">
        <v>0</v>
      </c>
      <c r="H19" s="5">
        <v>5000</v>
      </c>
      <c r="I19" s="5">
        <v>0</v>
      </c>
      <c r="K19" s="5">
        <v>2000</v>
      </c>
      <c r="L19" s="5">
        <v>2000</v>
      </c>
      <c r="M19" s="5">
        <f t="shared" si="1"/>
        <v>0</v>
      </c>
    </row>
    <row r="20" spans="1:13" x14ac:dyDescent="0.2">
      <c r="A20" s="4">
        <v>6840</v>
      </c>
      <c r="B20" t="s">
        <v>11</v>
      </c>
      <c r="C20" s="5">
        <v>3335</v>
      </c>
      <c r="D20" s="5">
        <v>8627.4</v>
      </c>
      <c r="E20" s="5">
        <v>13292</v>
      </c>
      <c r="F20" s="5">
        <v>10358.33</v>
      </c>
      <c r="H20" s="5">
        <v>10000</v>
      </c>
      <c r="I20" s="5">
        <f>13685-4370</f>
        <v>9315</v>
      </c>
      <c r="K20" s="5">
        <v>10000</v>
      </c>
      <c r="L20" s="22">
        <v>5000</v>
      </c>
      <c r="M20" s="22">
        <f t="shared" si="1"/>
        <v>5000</v>
      </c>
    </row>
    <row r="21" spans="1:13" x14ac:dyDescent="0.2">
      <c r="A21" s="4">
        <v>6860</v>
      </c>
      <c r="B21" t="s">
        <v>12</v>
      </c>
      <c r="C21" s="5">
        <v>1697</v>
      </c>
      <c r="D21" s="5">
        <v>6050</v>
      </c>
      <c r="E21" s="5">
        <v>0</v>
      </c>
      <c r="F21" s="5">
        <v>7679.1</v>
      </c>
      <c r="H21" s="5">
        <v>5000</v>
      </c>
      <c r="I21" s="5">
        <v>2954.5</v>
      </c>
      <c r="K21" s="5">
        <v>5000</v>
      </c>
      <c r="L21" s="5">
        <v>5000</v>
      </c>
      <c r="M21" s="5">
        <f t="shared" si="1"/>
        <v>0</v>
      </c>
    </row>
    <row r="22" spans="1:13" x14ac:dyDescent="0.2">
      <c r="A22" s="4">
        <v>6861</v>
      </c>
      <c r="B22" t="s">
        <v>13</v>
      </c>
      <c r="C22" s="5">
        <v>7810</v>
      </c>
      <c r="D22" s="5">
        <v>0</v>
      </c>
      <c r="E22" s="5">
        <v>23691.4</v>
      </c>
      <c r="F22" s="5">
        <v>0</v>
      </c>
      <c r="H22" s="5">
        <v>0</v>
      </c>
      <c r="I22" s="5">
        <v>0</v>
      </c>
      <c r="K22" s="5">
        <v>25000</v>
      </c>
      <c r="L22" s="5"/>
      <c r="M22" s="22">
        <v>20000</v>
      </c>
    </row>
    <row r="23" spans="1:13" x14ac:dyDescent="0.2">
      <c r="A23" s="4">
        <v>6900</v>
      </c>
      <c r="B23" t="s">
        <v>14</v>
      </c>
      <c r="C23" s="5">
        <v>33844</v>
      </c>
      <c r="D23" s="5">
        <v>134750.94</v>
      </c>
      <c r="E23" s="5">
        <v>0</v>
      </c>
      <c r="F23" s="5">
        <v>113104.04</v>
      </c>
      <c r="G23" s="5"/>
      <c r="H23" s="5">
        <v>70000</v>
      </c>
      <c r="I23" s="5">
        <f>132982.6-7250</f>
        <v>125732.6</v>
      </c>
      <c r="K23" s="5">
        <v>80000</v>
      </c>
      <c r="L23" s="5"/>
      <c r="M23" s="5">
        <f t="shared" si="1"/>
        <v>80000</v>
      </c>
    </row>
    <row r="24" spans="1:13" x14ac:dyDescent="0.2">
      <c r="A24" s="4">
        <v>6910</v>
      </c>
      <c r="B24" t="s">
        <v>15</v>
      </c>
      <c r="C24" s="5">
        <v>58376.55</v>
      </c>
      <c r="D24" s="5">
        <v>16935</v>
      </c>
      <c r="E24" s="5">
        <v>20681.099999999999</v>
      </c>
      <c r="F24" s="5">
        <v>68848.05</v>
      </c>
      <c r="H24" s="5">
        <v>45000</v>
      </c>
      <c r="I24" s="5">
        <v>0</v>
      </c>
      <c r="K24" s="5">
        <v>0</v>
      </c>
      <c r="L24" s="5"/>
      <c r="M24" s="5">
        <f t="shared" si="1"/>
        <v>0</v>
      </c>
    </row>
    <row r="25" spans="1:13" x14ac:dyDescent="0.2">
      <c r="A25" s="4">
        <v>6901</v>
      </c>
      <c r="B25" t="s">
        <v>16</v>
      </c>
      <c r="C25" s="5">
        <v>12312.3</v>
      </c>
      <c r="D25" s="5">
        <v>20298</v>
      </c>
      <c r="E25" s="5">
        <v>5118.55</v>
      </c>
      <c r="F25" s="5">
        <f>29407+24746.5</f>
        <v>54153.5</v>
      </c>
      <c r="H25" s="5">
        <v>5000</v>
      </c>
      <c r="I25" s="5">
        <v>5368.25</v>
      </c>
      <c r="K25" s="5">
        <v>6000</v>
      </c>
      <c r="L25" s="5"/>
      <c r="M25" s="5">
        <f t="shared" si="1"/>
        <v>6000</v>
      </c>
    </row>
    <row r="26" spans="1:13" x14ac:dyDescent="0.2">
      <c r="A26" s="4">
        <v>6912</v>
      </c>
      <c r="B26" t="s">
        <v>17</v>
      </c>
      <c r="C26" s="5">
        <v>22938</v>
      </c>
      <c r="D26" s="5"/>
      <c r="E26" s="5">
        <v>11812.5</v>
      </c>
      <c r="F26" s="5">
        <f>15560+15379.8</f>
        <v>30939.8</v>
      </c>
      <c r="H26" s="5">
        <v>20000</v>
      </c>
      <c r="I26" s="5">
        <v>1216</v>
      </c>
      <c r="K26" s="5">
        <v>25000</v>
      </c>
      <c r="L26" s="5"/>
      <c r="M26" s="5">
        <f t="shared" si="1"/>
        <v>25000</v>
      </c>
    </row>
    <row r="27" spans="1:13" x14ac:dyDescent="0.2">
      <c r="A27" s="4">
        <v>6913</v>
      </c>
      <c r="B27" t="s">
        <v>88</v>
      </c>
      <c r="C27" s="5"/>
      <c r="D27" s="5"/>
      <c r="E27" s="5">
        <v>0</v>
      </c>
      <c r="F27" s="5">
        <v>40000</v>
      </c>
      <c r="G27" t="s">
        <v>51</v>
      </c>
      <c r="H27" s="5">
        <v>40000</v>
      </c>
      <c r="I27" s="5"/>
      <c r="K27" s="5">
        <v>35000</v>
      </c>
      <c r="L27" s="5"/>
      <c r="M27" s="22">
        <v>40000</v>
      </c>
    </row>
    <row r="28" spans="1:13" x14ac:dyDescent="0.2">
      <c r="A28" s="4">
        <v>6902</v>
      </c>
      <c r="B28" t="s">
        <v>18</v>
      </c>
      <c r="C28" s="5"/>
      <c r="D28" s="5"/>
      <c r="E28" s="5">
        <v>0</v>
      </c>
      <c r="F28" s="5">
        <v>12691</v>
      </c>
      <c r="H28" s="5">
        <v>502416.37</v>
      </c>
      <c r="I28" s="5">
        <v>385</v>
      </c>
      <c r="K28" s="5">
        <v>500000</v>
      </c>
      <c r="L28" s="5">
        <f>+K28</f>
        <v>500000</v>
      </c>
      <c r="M28" s="5">
        <f t="shared" si="1"/>
        <v>0</v>
      </c>
    </row>
    <row r="29" spans="1:13" x14ac:dyDescent="0.2">
      <c r="A29" s="4">
        <v>6867</v>
      </c>
      <c r="B29" t="s">
        <v>19</v>
      </c>
      <c r="C29" s="5">
        <v>22054.5</v>
      </c>
      <c r="D29" s="5"/>
      <c r="E29" s="5">
        <v>0</v>
      </c>
      <c r="F29" s="5">
        <v>60173</v>
      </c>
      <c r="H29" s="5">
        <v>0</v>
      </c>
      <c r="I29" s="5">
        <v>0</v>
      </c>
      <c r="K29" s="5">
        <v>0</v>
      </c>
      <c r="L29" s="5"/>
      <c r="M29" s="5">
        <f t="shared" si="1"/>
        <v>0</v>
      </c>
    </row>
    <row r="30" spans="1:13" x14ac:dyDescent="0.2">
      <c r="A30" s="4">
        <v>6905</v>
      </c>
      <c r="B30" t="s">
        <v>20</v>
      </c>
      <c r="C30" s="5">
        <v>0</v>
      </c>
      <c r="D30" s="5">
        <v>0</v>
      </c>
      <c r="E30" s="5">
        <v>-1207</v>
      </c>
      <c r="F30" s="5">
        <v>4273.2</v>
      </c>
      <c r="H30" s="5">
        <v>20000</v>
      </c>
      <c r="I30" s="5">
        <v>0</v>
      </c>
      <c r="K30" s="5"/>
      <c r="L30" s="5"/>
      <c r="M30" s="5">
        <f t="shared" si="1"/>
        <v>0</v>
      </c>
    </row>
    <row r="31" spans="1:13" x14ac:dyDescent="0.2">
      <c r="A31" s="4">
        <v>6906</v>
      </c>
      <c r="B31" t="s">
        <v>21</v>
      </c>
      <c r="C31" s="5">
        <v>747</v>
      </c>
      <c r="D31" s="5">
        <v>0</v>
      </c>
      <c r="E31" s="5">
        <v>0</v>
      </c>
      <c r="F31" s="5">
        <v>2759.88</v>
      </c>
      <c r="H31" s="5">
        <v>1000</v>
      </c>
      <c r="I31" s="5">
        <v>0</v>
      </c>
      <c r="K31" s="5">
        <v>1000</v>
      </c>
      <c r="L31" s="5">
        <v>1000</v>
      </c>
      <c r="M31" s="5">
        <f t="shared" si="1"/>
        <v>0</v>
      </c>
    </row>
    <row r="32" spans="1:13" x14ac:dyDescent="0.2">
      <c r="A32" s="4">
        <v>6880</v>
      </c>
      <c r="B32" t="s">
        <v>22</v>
      </c>
      <c r="C32" s="5">
        <f>244596.74+47656.25</f>
        <v>292252.99</v>
      </c>
      <c r="D32" s="5">
        <f>163794.53</f>
        <v>163794.53</v>
      </c>
      <c r="E32" s="5">
        <f>344403.2+30073+41991.48+46005.12+41991.48</f>
        <v>504464.27999999997</v>
      </c>
      <c r="F32" s="5">
        <v>0</v>
      </c>
      <c r="H32" s="5">
        <v>0</v>
      </c>
      <c r="I32" s="5">
        <v>0</v>
      </c>
      <c r="K32" s="5">
        <v>300000</v>
      </c>
      <c r="L32" s="5"/>
      <c r="M32" s="5">
        <f t="shared" si="1"/>
        <v>300000</v>
      </c>
    </row>
    <row r="33" spans="1:13" x14ac:dyDescent="0.2">
      <c r="A33" s="4">
        <v>6881</v>
      </c>
      <c r="B33" t="s">
        <v>23</v>
      </c>
      <c r="C33" s="5"/>
      <c r="D33" s="5">
        <v>15000</v>
      </c>
      <c r="E33" s="5">
        <v>522</v>
      </c>
      <c r="F33" s="5">
        <v>23689.9</v>
      </c>
      <c r="H33" s="5">
        <v>5000</v>
      </c>
      <c r="I33" s="5">
        <v>5000</v>
      </c>
      <c r="K33" s="5">
        <v>5000</v>
      </c>
      <c r="L33" s="5">
        <v>5000</v>
      </c>
      <c r="M33" s="5">
        <f t="shared" si="1"/>
        <v>0</v>
      </c>
    </row>
    <row r="34" spans="1:13" x14ac:dyDescent="0.2">
      <c r="A34" s="4">
        <v>7240</v>
      </c>
      <c r="B34" t="s">
        <v>5</v>
      </c>
      <c r="C34" s="5">
        <v>12450</v>
      </c>
      <c r="D34" s="5">
        <v>5000</v>
      </c>
      <c r="E34" s="5">
        <v>19043.04</v>
      </c>
      <c r="F34" s="5">
        <v>1075.0999999999999</v>
      </c>
      <c r="H34" s="5">
        <v>5000</v>
      </c>
      <c r="I34" s="5">
        <v>6397</v>
      </c>
      <c r="K34" s="5">
        <v>5000</v>
      </c>
      <c r="L34" s="5">
        <v>5000</v>
      </c>
      <c r="M34" s="5">
        <f t="shared" si="1"/>
        <v>0</v>
      </c>
    </row>
    <row r="35" spans="1:13" x14ac:dyDescent="0.2">
      <c r="A35" s="4">
        <v>7300</v>
      </c>
      <c r="B35" t="s">
        <v>24</v>
      </c>
      <c r="C35" s="5">
        <v>20000</v>
      </c>
      <c r="D35" s="5"/>
      <c r="E35" s="5"/>
      <c r="F35" s="5">
        <v>6250</v>
      </c>
      <c r="H35" s="5">
        <v>5000</v>
      </c>
      <c r="I35" s="5">
        <v>0</v>
      </c>
      <c r="K35" s="5">
        <v>5000</v>
      </c>
      <c r="L35" s="5"/>
      <c r="M35" s="22">
        <v>0</v>
      </c>
    </row>
    <row r="36" spans="1:13" x14ac:dyDescent="0.2">
      <c r="A36" s="4">
        <v>7310</v>
      </c>
      <c r="B36" t="s">
        <v>25</v>
      </c>
      <c r="C36" s="5">
        <v>3692.27</v>
      </c>
      <c r="D36" s="5"/>
      <c r="E36" s="5"/>
      <c r="F36" s="5"/>
      <c r="H36" s="5">
        <v>15000</v>
      </c>
      <c r="I36" s="5">
        <v>0</v>
      </c>
      <c r="K36" s="5">
        <v>5000</v>
      </c>
      <c r="L36" s="5"/>
      <c r="M36" s="22">
        <v>0</v>
      </c>
    </row>
    <row r="37" spans="1:13" x14ac:dyDescent="0.2">
      <c r="A37" s="4">
        <v>7790</v>
      </c>
      <c r="B37" t="s">
        <v>26</v>
      </c>
      <c r="C37" s="5">
        <f>408.37+1223.5</f>
        <v>1631.87</v>
      </c>
      <c r="D37" s="5">
        <f>34569.15+50</f>
        <v>34619.15</v>
      </c>
      <c r="E37" s="5">
        <v>870.74</v>
      </c>
      <c r="F37" s="5">
        <f>450+479.11</f>
        <v>929.11</v>
      </c>
      <c r="H37" s="5">
        <v>2000</v>
      </c>
      <c r="I37" s="5">
        <f>5449+900+259.5</f>
        <v>6608.5</v>
      </c>
      <c r="K37" s="5">
        <v>2000</v>
      </c>
      <c r="L37" s="5">
        <v>2000</v>
      </c>
      <c r="M37" s="5">
        <f t="shared" si="1"/>
        <v>0</v>
      </c>
    </row>
    <row r="38" spans="1:13" x14ac:dyDescent="0.2">
      <c r="A38" s="4">
        <v>6705</v>
      </c>
      <c r="B38" t="s">
        <v>27</v>
      </c>
      <c r="C38" s="5"/>
      <c r="D38" s="5"/>
      <c r="E38" s="5">
        <v>18884.400000000001</v>
      </c>
      <c r="F38" s="5">
        <v>19841.240000000002</v>
      </c>
      <c r="H38" s="5">
        <f>15000*1.25</f>
        <v>18750</v>
      </c>
      <c r="I38" s="5">
        <v>9375</v>
      </c>
      <c r="K38" s="5">
        <v>20000</v>
      </c>
      <c r="L38" s="5">
        <v>10000</v>
      </c>
      <c r="M38" s="5">
        <f t="shared" si="1"/>
        <v>10000</v>
      </c>
    </row>
    <row r="39" spans="1:13" x14ac:dyDescent="0.2">
      <c r="A39" s="4">
        <v>7830</v>
      </c>
      <c r="B39" t="s">
        <v>28</v>
      </c>
      <c r="C39" s="5"/>
      <c r="D39" s="5"/>
      <c r="E39" s="5">
        <v>2250</v>
      </c>
      <c r="F39" s="5">
        <v>0</v>
      </c>
      <c r="H39" s="5">
        <v>0</v>
      </c>
      <c r="I39" s="5">
        <v>0</v>
      </c>
      <c r="K39" s="5">
        <v>0</v>
      </c>
      <c r="L39" s="5">
        <v>0</v>
      </c>
      <c r="M39" s="5">
        <f t="shared" si="1"/>
        <v>0</v>
      </c>
    </row>
    <row r="40" spans="1:13" x14ac:dyDescent="0.2">
      <c r="A40" s="4">
        <v>8040</v>
      </c>
      <c r="B40" t="s">
        <v>29</v>
      </c>
      <c r="C40" s="5">
        <v>-108.69</v>
      </c>
      <c r="D40" s="5">
        <v>-431</v>
      </c>
      <c r="E40" s="17">
        <v>-83</v>
      </c>
      <c r="F40" s="17">
        <v>0</v>
      </c>
      <c r="H40" s="5">
        <v>-1000</v>
      </c>
      <c r="I40" s="5">
        <f>-43.38-709</f>
        <v>-752.38</v>
      </c>
      <c r="K40" s="5"/>
      <c r="L40" s="5"/>
      <c r="M40" s="5">
        <f t="shared" si="1"/>
        <v>0</v>
      </c>
    </row>
    <row r="41" spans="1:13" hidden="1" x14ac:dyDescent="0.2">
      <c r="A41" s="4">
        <v>8140</v>
      </c>
      <c r="B41" t="s">
        <v>30</v>
      </c>
      <c r="C41" s="5">
        <v>0</v>
      </c>
      <c r="D41" s="5"/>
      <c r="E41" s="5"/>
      <c r="F41" s="5"/>
      <c r="H41" s="5"/>
      <c r="I41" s="5"/>
      <c r="K41" s="5"/>
      <c r="L41" s="5"/>
      <c r="M41" s="5"/>
    </row>
    <row r="42" spans="1:13" hidden="1" x14ac:dyDescent="0.2">
      <c r="A42" s="4">
        <v>8170</v>
      </c>
      <c r="B42" t="s">
        <v>31</v>
      </c>
      <c r="C42" s="5"/>
      <c r="D42" s="5">
        <v>0</v>
      </c>
      <c r="E42" s="5">
        <v>0</v>
      </c>
      <c r="F42" s="5"/>
      <c r="H42" s="5"/>
      <c r="I42" s="5"/>
      <c r="K42" s="5"/>
      <c r="L42" s="5"/>
      <c r="M42" s="5"/>
    </row>
    <row r="43" spans="1:13" x14ac:dyDescent="0.2">
      <c r="A43" s="8"/>
      <c r="B43" s="8" t="s">
        <v>32</v>
      </c>
      <c r="C43" s="9">
        <f>SUM(C16:C42)</f>
        <v>540689.04</v>
      </c>
      <c r="D43" s="9">
        <f>SUM(D16:D42)</f>
        <v>627658.18000000005</v>
      </c>
      <c r="E43" s="9">
        <f>SUM(E16:E42)</f>
        <v>730442.64</v>
      </c>
      <c r="F43" s="9">
        <f>SUM(F16:F42)</f>
        <v>618110.2699999999</v>
      </c>
      <c r="H43" s="9">
        <f>SUM(H16:H42)</f>
        <v>1125302.3700000001</v>
      </c>
      <c r="I43" s="9">
        <f>SUM(I16:I42)</f>
        <v>171599.47</v>
      </c>
      <c r="K43" s="9">
        <f>SUM(K16:K42)</f>
        <v>1383000</v>
      </c>
      <c r="L43" s="9">
        <f>SUM(L16:L42)</f>
        <v>887000</v>
      </c>
      <c r="M43" s="9">
        <f>SUM(M16:M42)</f>
        <v>486000</v>
      </c>
    </row>
    <row r="44" spans="1:13" hidden="1" x14ac:dyDescent="0.2">
      <c r="C44" s="5"/>
      <c r="D44" s="5"/>
      <c r="E44" s="5"/>
      <c r="F44" s="5"/>
    </row>
    <row r="45" spans="1:13" ht="19" x14ac:dyDescent="0.25">
      <c r="A45" s="2"/>
      <c r="C45" s="5"/>
      <c r="D45" s="5"/>
      <c r="E45" s="5"/>
      <c r="F45" s="5"/>
    </row>
    <row r="46" spans="1:13" ht="16" thickBot="1" x14ac:dyDescent="0.25">
      <c r="A46" s="10"/>
      <c r="B46" s="10" t="s">
        <v>33</v>
      </c>
      <c r="C46" s="11">
        <f>C13-C43</f>
        <v>-153231.24000000005</v>
      </c>
      <c r="D46" s="11">
        <f>D13-D43</f>
        <v>-147893.86000000004</v>
      </c>
      <c r="E46" s="11">
        <f>E13-E43</f>
        <v>97333.320000000065</v>
      </c>
      <c r="F46" s="11">
        <f>F13-F43</f>
        <v>156570.28000000014</v>
      </c>
      <c r="H46" s="11">
        <f>H13-H43</f>
        <v>-359302.37000000011</v>
      </c>
      <c r="I46" s="11">
        <f>I13-I43</f>
        <v>607263.73</v>
      </c>
      <c r="K46" s="11">
        <f>K13-K43</f>
        <v>-575000</v>
      </c>
      <c r="L46" s="11">
        <f>L13-L43</f>
        <v>-542000</v>
      </c>
      <c r="M46" s="11">
        <f>M13-M43</f>
        <v>-23000</v>
      </c>
    </row>
    <row r="47" spans="1:13" ht="16" thickTop="1" x14ac:dyDescent="0.2">
      <c r="C47" s="5"/>
      <c r="D47" s="5"/>
      <c r="E47" s="5"/>
      <c r="F47" s="5"/>
    </row>
    <row r="48" spans="1:13" ht="19" hidden="1" x14ac:dyDescent="0.25">
      <c r="A48" s="2" t="s">
        <v>34</v>
      </c>
      <c r="C48" s="5"/>
      <c r="D48" s="5"/>
      <c r="E48" s="5"/>
      <c r="F48" s="5"/>
    </row>
    <row r="49" spans="1:6" hidden="1" x14ac:dyDescent="0.2">
      <c r="C49" s="5"/>
      <c r="D49" s="5"/>
      <c r="E49" s="5"/>
      <c r="F49" s="5"/>
    </row>
    <row r="50" spans="1:6" ht="19" hidden="1" x14ac:dyDescent="0.25">
      <c r="A50" s="2" t="s">
        <v>35</v>
      </c>
      <c r="C50" s="5"/>
      <c r="D50" s="5"/>
      <c r="E50" s="5"/>
      <c r="F50" s="5"/>
    </row>
    <row r="51" spans="1:6" hidden="1" x14ac:dyDescent="0.2">
      <c r="A51" s="4">
        <v>1390</v>
      </c>
      <c r="B51" t="s">
        <v>36</v>
      </c>
      <c r="C51" s="5"/>
      <c r="D51" s="5">
        <v>0</v>
      </c>
    </row>
    <row r="52" spans="1:6" hidden="1" x14ac:dyDescent="0.2">
      <c r="A52" s="4">
        <v>1510</v>
      </c>
      <c r="B52" t="s">
        <v>37</v>
      </c>
      <c r="C52" s="5"/>
      <c r="D52" s="5">
        <v>22911</v>
      </c>
      <c r="E52" t="s">
        <v>38</v>
      </c>
    </row>
    <row r="53" spans="1:6" hidden="1" x14ac:dyDescent="0.2">
      <c r="A53" s="4">
        <v>1520</v>
      </c>
      <c r="B53" t="s">
        <v>39</v>
      </c>
      <c r="C53" s="5"/>
      <c r="D53" s="5">
        <v>0</v>
      </c>
    </row>
    <row r="54" spans="1:6" hidden="1" x14ac:dyDescent="0.2">
      <c r="A54" s="4">
        <v>1920</v>
      </c>
      <c r="B54" t="s">
        <v>40</v>
      </c>
      <c r="C54" s="5"/>
      <c r="D54" s="5">
        <v>92717.119999999995</v>
      </c>
    </row>
    <row r="55" spans="1:6" hidden="1" x14ac:dyDescent="0.2">
      <c r="A55" s="4">
        <v>1930</v>
      </c>
      <c r="B55" t="s">
        <v>41</v>
      </c>
      <c r="C55" s="5"/>
      <c r="D55" s="5">
        <v>529.17999999999995</v>
      </c>
    </row>
    <row r="56" spans="1:6" hidden="1" x14ac:dyDescent="0.2">
      <c r="A56" s="4">
        <v>1970</v>
      </c>
      <c r="B56" t="s">
        <v>42</v>
      </c>
      <c r="C56" s="5"/>
      <c r="D56" s="5">
        <v>0</v>
      </c>
    </row>
    <row r="57" spans="1:6" ht="16" hidden="1" thickBot="1" x14ac:dyDescent="0.25">
      <c r="A57" s="10"/>
      <c r="B57" s="10" t="s">
        <v>43</v>
      </c>
      <c r="C57" s="11"/>
      <c r="D57" s="11">
        <f>SUM(D51:D56)</f>
        <v>116157.29999999999</v>
      </c>
    </row>
    <row r="58" spans="1:6" hidden="1" x14ac:dyDescent="0.2">
      <c r="C58" s="5"/>
      <c r="D58" s="5"/>
    </row>
    <row r="59" spans="1:6" ht="19" hidden="1" x14ac:dyDescent="0.25">
      <c r="A59" s="2" t="s">
        <v>44</v>
      </c>
      <c r="C59" s="5"/>
      <c r="D59" s="5"/>
    </row>
    <row r="60" spans="1:6" hidden="1" x14ac:dyDescent="0.2">
      <c r="A60" s="4">
        <v>8800</v>
      </c>
      <c r="B60" t="s">
        <v>45</v>
      </c>
      <c r="C60" s="5"/>
      <c r="D60" s="5">
        <f>+E46</f>
        <v>97333.320000000065</v>
      </c>
    </row>
    <row r="61" spans="1:6" hidden="1" x14ac:dyDescent="0.2">
      <c r="A61" s="4">
        <v>2000</v>
      </c>
      <c r="B61" t="s">
        <v>46</v>
      </c>
      <c r="C61" s="5"/>
      <c r="D61" s="5">
        <v>158369.45000000001</v>
      </c>
    </row>
    <row r="62" spans="1:6" hidden="1" x14ac:dyDescent="0.2">
      <c r="A62" s="7"/>
      <c r="B62" s="7" t="s">
        <v>47</v>
      </c>
      <c r="C62" s="12"/>
      <c r="D62" s="12">
        <f>SUM(D60:D61)</f>
        <v>255702.77000000008</v>
      </c>
    </row>
    <row r="63" spans="1:6" hidden="1" x14ac:dyDescent="0.2">
      <c r="C63" s="5"/>
      <c r="D63" s="5"/>
    </row>
    <row r="64" spans="1:6" hidden="1" x14ac:dyDescent="0.2">
      <c r="A64" s="4">
        <v>2180</v>
      </c>
      <c r="B64" t="s">
        <v>48</v>
      </c>
      <c r="C64" s="5"/>
      <c r="D64" s="5">
        <v>12081.84</v>
      </c>
      <c r="E64" t="s">
        <v>49</v>
      </c>
    </row>
    <row r="65" spans="1:6" hidden="1" x14ac:dyDescent="0.2">
      <c r="A65" s="4">
        <v>2410</v>
      </c>
      <c r="B65" t="s">
        <v>50</v>
      </c>
      <c r="C65" s="5"/>
      <c r="D65" s="5">
        <v>51281</v>
      </c>
      <c r="E65" t="s">
        <v>51</v>
      </c>
    </row>
    <row r="66" spans="1:6" hidden="1" x14ac:dyDescent="0.2">
      <c r="A66" s="4">
        <v>2990</v>
      </c>
      <c r="B66" t="s">
        <v>52</v>
      </c>
      <c r="C66" s="5"/>
      <c r="D66" s="5">
        <v>0</v>
      </c>
    </row>
    <row r="67" spans="1:6" hidden="1" x14ac:dyDescent="0.2">
      <c r="A67" s="8"/>
      <c r="B67" s="8" t="s">
        <v>53</v>
      </c>
      <c r="C67" s="9"/>
      <c r="D67" s="9">
        <f>SUM(D64:D66)</f>
        <v>63362.84</v>
      </c>
    </row>
    <row r="68" spans="1:6" hidden="1" x14ac:dyDescent="0.2">
      <c r="C68" s="5"/>
      <c r="D68" s="5"/>
    </row>
    <row r="69" spans="1:6" ht="16" hidden="1" thickBot="1" x14ac:dyDescent="0.25">
      <c r="A69" s="10"/>
      <c r="B69" s="10" t="s">
        <v>54</v>
      </c>
      <c r="C69" s="11"/>
      <c r="D69" s="11">
        <f>D62+D67</f>
        <v>319065.6100000001</v>
      </c>
    </row>
    <row r="70" spans="1:6" hidden="1" x14ac:dyDescent="0.2"/>
    <row r="71" spans="1:6" ht="19" hidden="1" x14ac:dyDescent="0.25">
      <c r="A71" t="s">
        <v>61</v>
      </c>
      <c r="C71" s="1" t="s">
        <v>58</v>
      </c>
    </row>
    <row r="72" spans="1:6" hidden="1" x14ac:dyDescent="0.2"/>
    <row r="73" spans="1:6" hidden="1" x14ac:dyDescent="0.2">
      <c r="A73" s="18" t="s">
        <v>55</v>
      </c>
      <c r="B73" t="s">
        <v>83</v>
      </c>
      <c r="C73" s="5"/>
      <c r="D73" s="5"/>
    </row>
    <row r="74" spans="1:6" hidden="1" x14ac:dyDescent="0.2">
      <c r="A74" s="18" t="s">
        <v>56</v>
      </c>
      <c r="B74" t="s">
        <v>84</v>
      </c>
      <c r="C74" s="5"/>
      <c r="D74" s="5"/>
    </row>
    <row r="75" spans="1:6" hidden="1" x14ac:dyDescent="0.2">
      <c r="A75" s="18" t="s">
        <v>57</v>
      </c>
      <c r="B75" t="s">
        <v>85</v>
      </c>
      <c r="C75" s="5"/>
      <c r="D75" s="5"/>
    </row>
    <row r="76" spans="1:6" hidden="1" x14ac:dyDescent="0.2">
      <c r="A76" s="18"/>
      <c r="C76" s="5"/>
      <c r="D76" s="5"/>
    </row>
    <row r="77" spans="1:6" hidden="1" x14ac:dyDescent="0.2">
      <c r="D77" s="5"/>
    </row>
    <row r="79" spans="1:6" ht="19" x14ac:dyDescent="0.25">
      <c r="A79" s="1" t="s">
        <v>96</v>
      </c>
    </row>
    <row r="80" spans="1:6" x14ac:dyDescent="0.2">
      <c r="A80">
        <v>1510</v>
      </c>
      <c r="B80" t="s">
        <v>37</v>
      </c>
      <c r="E80" s="5">
        <v>46825</v>
      </c>
      <c r="F80" t="s">
        <v>4</v>
      </c>
    </row>
    <row r="81" spans="1:6" x14ac:dyDescent="0.2">
      <c r="A81">
        <v>1920</v>
      </c>
      <c r="B81" t="s">
        <v>64</v>
      </c>
      <c r="E81" s="5">
        <v>974794.93</v>
      </c>
    </row>
    <row r="82" spans="1:6" s="18" customFormat="1" ht="16" thickBot="1" x14ac:dyDescent="0.25">
      <c r="A82" s="20" t="s">
        <v>65</v>
      </c>
      <c r="B82" s="20"/>
      <c r="E82" s="21">
        <f>SUM(E80:E81)</f>
        <v>1021619.93</v>
      </c>
    </row>
    <row r="83" spans="1:6" ht="16" thickTop="1" x14ac:dyDescent="0.2">
      <c r="E83" s="5"/>
    </row>
    <row r="84" spans="1:6" x14ac:dyDescent="0.2">
      <c r="A84">
        <v>2050</v>
      </c>
      <c r="B84" t="s">
        <v>66</v>
      </c>
      <c r="E84" s="5">
        <v>689605.05</v>
      </c>
    </row>
    <row r="85" spans="1:6" x14ac:dyDescent="0.2">
      <c r="B85" t="s">
        <v>69</v>
      </c>
      <c r="E85" s="5">
        <f>+F46</f>
        <v>156570.28000000014</v>
      </c>
    </row>
    <row r="86" spans="1:6" x14ac:dyDescent="0.2">
      <c r="A86" s="16" t="s">
        <v>70</v>
      </c>
      <c r="B86" s="16"/>
      <c r="E86" s="13">
        <f>SUM(E84:E85)</f>
        <v>846175.33000000019</v>
      </c>
      <c r="F86" t="s">
        <v>112</v>
      </c>
    </row>
    <row r="87" spans="1:6" x14ac:dyDescent="0.2">
      <c r="A87">
        <v>2181</v>
      </c>
      <c r="B87" t="s">
        <v>67</v>
      </c>
      <c r="E87" s="5">
        <v>11784.7</v>
      </c>
    </row>
    <row r="88" spans="1:6" x14ac:dyDescent="0.2">
      <c r="A88">
        <v>2182</v>
      </c>
      <c r="B88" t="s">
        <v>68</v>
      </c>
      <c r="E88" s="5">
        <v>297.14</v>
      </c>
    </row>
    <row r="89" spans="1:6" x14ac:dyDescent="0.2">
      <c r="A89">
        <v>2185</v>
      </c>
      <c r="B89" t="s">
        <v>75</v>
      </c>
      <c r="E89" s="5">
        <v>17466.939999999999</v>
      </c>
    </row>
    <row r="90" spans="1:6" x14ac:dyDescent="0.2">
      <c r="A90">
        <v>2186</v>
      </c>
      <c r="B90" t="s">
        <v>76</v>
      </c>
      <c r="E90" s="5">
        <v>5065.88</v>
      </c>
    </row>
    <row r="91" spans="1:6" x14ac:dyDescent="0.2">
      <c r="A91" s="16" t="s">
        <v>71</v>
      </c>
      <c r="B91" s="16"/>
      <c r="E91" s="13">
        <f>SUM(E87:E90)</f>
        <v>34614.659999999996</v>
      </c>
      <c r="F91" t="s">
        <v>38</v>
      </c>
    </row>
    <row r="92" spans="1:6" x14ac:dyDescent="0.2">
      <c r="A92">
        <v>2410</v>
      </c>
      <c r="B92" t="s">
        <v>50</v>
      </c>
      <c r="E92" s="5">
        <v>100829.94</v>
      </c>
      <c r="F92" t="s">
        <v>49</v>
      </c>
    </row>
    <row r="93" spans="1:6" x14ac:dyDescent="0.2">
      <c r="A93">
        <v>2960</v>
      </c>
      <c r="B93" t="s">
        <v>97</v>
      </c>
      <c r="E93" s="5">
        <v>40000</v>
      </c>
      <c r="F93" t="s">
        <v>51</v>
      </c>
    </row>
    <row r="94" spans="1:6" x14ac:dyDescent="0.2">
      <c r="A94" s="16" t="s">
        <v>73</v>
      </c>
      <c r="B94" s="16"/>
      <c r="E94" s="13">
        <f>SUM(E92:E93)</f>
        <v>140829.94</v>
      </c>
    </row>
    <row r="95" spans="1:6" s="18" customFormat="1" ht="16" thickBot="1" x14ac:dyDescent="0.25">
      <c r="A95" s="20" t="s">
        <v>72</v>
      </c>
      <c r="B95" s="20"/>
      <c r="E95" s="21">
        <f>+E86+E91+E94</f>
        <v>1021619.9300000002</v>
      </c>
    </row>
    <row r="96" spans="1:6" ht="16" thickTop="1" x14ac:dyDescent="0.2">
      <c r="C96" s="5"/>
    </row>
    <row r="97" spans="1:5" s="18" customFormat="1" x14ac:dyDescent="0.2">
      <c r="A97" s="18" t="s">
        <v>55</v>
      </c>
      <c r="B97" s="18" t="s">
        <v>37</v>
      </c>
      <c r="C97" s="19"/>
    </row>
    <row r="98" spans="1:5" x14ac:dyDescent="0.2">
      <c r="B98" t="s">
        <v>77</v>
      </c>
      <c r="C98" s="5"/>
      <c r="E98" s="5">
        <v>12325</v>
      </c>
    </row>
    <row r="99" spans="1:5" x14ac:dyDescent="0.2">
      <c r="B99" t="s">
        <v>98</v>
      </c>
      <c r="C99" s="5"/>
      <c r="E99" s="5">
        <v>2000</v>
      </c>
    </row>
    <row r="100" spans="1:5" x14ac:dyDescent="0.2">
      <c r="B100" t="s">
        <v>99</v>
      </c>
      <c r="C100" s="5"/>
      <c r="E100" s="5">
        <v>6000</v>
      </c>
    </row>
    <row r="101" spans="1:5" x14ac:dyDescent="0.2">
      <c r="B101" t="s">
        <v>100</v>
      </c>
      <c r="C101" s="5"/>
      <c r="E101" s="5">
        <v>2500</v>
      </c>
    </row>
    <row r="102" spans="1:5" x14ac:dyDescent="0.2">
      <c r="B102" t="s">
        <v>101</v>
      </c>
      <c r="C102" s="5"/>
      <c r="E102" s="5">
        <v>6500</v>
      </c>
    </row>
    <row r="103" spans="1:5" x14ac:dyDescent="0.2">
      <c r="B103" t="s">
        <v>78</v>
      </c>
      <c r="C103" s="5"/>
      <c r="E103" s="5">
        <v>1000</v>
      </c>
    </row>
    <row r="104" spans="1:5" x14ac:dyDescent="0.2">
      <c r="B104" t="s">
        <v>102</v>
      </c>
      <c r="C104" s="5"/>
      <c r="E104" s="5">
        <v>1250</v>
      </c>
    </row>
    <row r="105" spans="1:5" x14ac:dyDescent="0.2">
      <c r="B105" t="s">
        <v>90</v>
      </c>
      <c r="C105" s="5"/>
      <c r="E105" s="5">
        <v>1500</v>
      </c>
    </row>
    <row r="106" spans="1:5" x14ac:dyDescent="0.2">
      <c r="B106" t="s">
        <v>91</v>
      </c>
      <c r="C106" s="5"/>
      <c r="E106" s="5">
        <v>2500</v>
      </c>
    </row>
    <row r="107" spans="1:5" x14ac:dyDescent="0.2">
      <c r="B107" t="s">
        <v>103</v>
      </c>
      <c r="C107" s="5"/>
      <c r="E107" s="5">
        <v>4250</v>
      </c>
    </row>
    <row r="108" spans="1:5" x14ac:dyDescent="0.2">
      <c r="B108" t="s">
        <v>104</v>
      </c>
      <c r="C108" s="5"/>
      <c r="E108" s="5">
        <v>2000</v>
      </c>
    </row>
    <row r="109" spans="1:5" x14ac:dyDescent="0.2">
      <c r="B109" t="s">
        <v>105</v>
      </c>
      <c r="C109" s="5"/>
      <c r="E109" s="5">
        <v>1250</v>
      </c>
    </row>
    <row r="110" spans="1:5" x14ac:dyDescent="0.2">
      <c r="B110" t="s">
        <v>106</v>
      </c>
      <c r="C110" s="5"/>
      <c r="E110" s="5">
        <v>1250</v>
      </c>
    </row>
    <row r="111" spans="1:5" x14ac:dyDescent="0.2">
      <c r="B111" t="s">
        <v>92</v>
      </c>
      <c r="C111" s="5"/>
      <c r="E111" s="5">
        <v>2500</v>
      </c>
    </row>
    <row r="112" spans="1:5" ht="16" thickBot="1" x14ac:dyDescent="0.25">
      <c r="B112" s="15"/>
      <c r="C112" s="14"/>
      <c r="D112" s="15"/>
      <c r="E112" s="14">
        <f>SUM(E98:E111)</f>
        <v>46825</v>
      </c>
    </row>
    <row r="113" spans="1:5" ht="16" thickTop="1" x14ac:dyDescent="0.2">
      <c r="C113" s="5"/>
    </row>
    <row r="114" spans="1:5" x14ac:dyDescent="0.2">
      <c r="A114" s="18" t="s">
        <v>56</v>
      </c>
      <c r="B114" t="s">
        <v>79</v>
      </c>
      <c r="C114" s="5"/>
    </row>
    <row r="115" spans="1:5" x14ac:dyDescent="0.2">
      <c r="C115" s="5"/>
    </row>
    <row r="116" spans="1:5" s="18" customFormat="1" x14ac:dyDescent="0.2">
      <c r="A116" s="18" t="s">
        <v>57</v>
      </c>
      <c r="B116" s="18" t="s">
        <v>50</v>
      </c>
      <c r="C116" s="19"/>
    </row>
    <row r="117" spans="1:5" x14ac:dyDescent="0.2">
      <c r="B117" t="s">
        <v>77</v>
      </c>
      <c r="C117" s="5"/>
      <c r="E117" s="5">
        <v>98229.94</v>
      </c>
    </row>
    <row r="118" spans="1:5" x14ac:dyDescent="0.2">
      <c r="B118" t="s">
        <v>107</v>
      </c>
      <c r="E118" s="5">
        <v>2600</v>
      </c>
    </row>
    <row r="119" spans="1:5" hidden="1" x14ac:dyDescent="0.2">
      <c r="E119" s="5"/>
    </row>
    <row r="120" spans="1:5" ht="16" thickBot="1" x14ac:dyDescent="0.25">
      <c r="B120" s="15"/>
      <c r="C120" s="14"/>
      <c r="D120" s="15"/>
      <c r="E120" s="14">
        <f>SUM(E114:E119)</f>
        <v>100829.94</v>
      </c>
    </row>
    <row r="121" spans="1:5" ht="16" thickTop="1" x14ac:dyDescent="0.2"/>
    <row r="122" spans="1:5" s="18" customFormat="1" x14ac:dyDescent="0.2">
      <c r="A122" s="18" t="s">
        <v>108</v>
      </c>
      <c r="B122" s="18" t="s">
        <v>97</v>
      </c>
      <c r="C122" s="19"/>
    </row>
    <row r="123" spans="1:5" x14ac:dyDescent="0.2">
      <c r="B123" t="s">
        <v>109</v>
      </c>
    </row>
    <row r="124" spans="1:5" x14ac:dyDescent="0.2">
      <c r="B124" t="s">
        <v>110</v>
      </c>
    </row>
  </sheetData>
  <pageMargins left="0.62992125984251968" right="0.43307086614173229" top="0.37" bottom="0.32" header="0.17" footer="0.25"/>
  <pageSetup paperSize="9" firstPageNumber="0" fitToHeight="0" orientation="portrait" horizontalDpi="300" verticalDpi="300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Granum</dc:creator>
  <cp:lastModifiedBy>Benedicte Røvik</cp:lastModifiedBy>
  <cp:lastPrinted>2023-01-15T17:00:17Z</cp:lastPrinted>
  <dcterms:created xsi:type="dcterms:W3CDTF">2020-02-09T18:00:07Z</dcterms:created>
  <dcterms:modified xsi:type="dcterms:W3CDTF">2023-03-11T00:34:03Z</dcterms:modified>
</cp:coreProperties>
</file>